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FOAIE 1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<sst xmlns="http://schemas.openxmlformats.org/spreadsheetml/2006/main" count="85" uniqueCount="59">
  <si>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DENUMIRE PROGRAM / SUBPROGRAM</t>
  </si>
  <si>
    <t>IAN</t>
  </si>
  <si>
    <t>FEBR</t>
  </si>
  <si>
    <t>MART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</si>
  <si>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</si>
  <si>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</si>
  <si>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</si>
  <si>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</si>
  <si>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</si>
  <si>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</si>
  <si>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</si>
  <si>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</si>
  <si>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</si>
  <si>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</si>
  <si>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</si>
  <si>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</si>
  <si>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TRIM IV</t>
  </si>
  <si>
    <t>Spit.Clinic Judetean</t>
  </si>
  <si>
    <t>OSTEOPOROZA</t>
  </si>
  <si>
    <t>Timisoara</t>
  </si>
  <si>
    <t>GUSA CARENTA IOD</t>
  </si>
  <si>
    <t>SCLEROZA MULTIPLA</t>
  </si>
  <si>
    <t>BOLI  NEUROLOG  CR</t>
  </si>
  <si>
    <t>BOLI  NEUROLOG  AC</t>
  </si>
  <si>
    <t>DIABET</t>
  </si>
  <si>
    <t>ONCOLOGIE</t>
  </si>
  <si>
    <t>TOTAL SPITAL</t>
  </si>
  <si>
    <t>Spit.Clinic Municipal</t>
  </si>
  <si>
    <t>HEMOF  INHIBITORI</t>
  </si>
  <si>
    <t>HEMOF  ON DEMAND</t>
  </si>
  <si>
    <t xml:space="preserve">TALASEMIE  </t>
  </si>
  <si>
    <t>SINDROM SIDPU</t>
  </si>
  <si>
    <t>EPIDERM BUL</t>
  </si>
  <si>
    <t>EPIDERM BULOASA</t>
  </si>
  <si>
    <t>PURPURA TROMBOCIT</t>
  </si>
  <si>
    <t>Spit. Clinic</t>
  </si>
  <si>
    <t>Louis Turcanu</t>
  </si>
  <si>
    <t>HEMOF  PROFILAXIE</t>
  </si>
  <si>
    <t>HTAP</t>
  </si>
  <si>
    <t>BOALA HUNTER</t>
  </si>
  <si>
    <t>HIPERFENILALANINEMIA</t>
  </si>
  <si>
    <t>Spit.Clinic V. Babes</t>
  </si>
  <si>
    <t>ONCOHELP</t>
  </si>
  <si>
    <t xml:space="preserve">Spit. Municipal </t>
  </si>
  <si>
    <t>Lugoj</t>
  </si>
  <si>
    <t>Cristian Serban</t>
  </si>
  <si>
    <t>Buzias</t>
  </si>
  <si>
    <t xml:space="preserve">Transplant </t>
  </si>
  <si>
    <t>Spit. Jebel</t>
  </si>
  <si>
    <t>SANAT.  MINTALA</t>
  </si>
  <si>
    <t>TOTAL</t>
  </si>
  <si>
    <t>TOTAL PROGRAME</t>
  </si>
  <si>
    <t>TBC</t>
  </si>
  <si>
    <t>HEMOF CU SUBS SCURTA DURATA</t>
  </si>
  <si>
    <t>HEMOF INT CHIR ORTOP</t>
  </si>
  <si>
    <t>HEMOF INTERV  CHIRUR</t>
  </si>
  <si>
    <t xml:space="preserve"> CENTRALIZATOR  CU FURNIZORII DE SERVICII MEDICALE CARE DERULEAZA PN IN 2016  –   MEDICAMENTE SPECIFICE</t>
  </si>
  <si>
    <t>TOTAL 2016</t>
  </si>
  <si>
    <t>CENTRALIZATOR   –  SUPLIMENTARE  CONFORM ADRESA CNAS NR. 9 7.844/21.09.2016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</si>
</sst>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000000"/>
  </numFmts>
  <fonts count="15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4" fontId="7" fillId="0" borderId="0" xfId="0" applyNumberFormat="1" applyFont="1" applyAlignment="1">
      <alignment wrapText="1"/>
    </xf>
    <xf numFmtId="0" fontId="1" fillId="0" borderId="3" xfId="0" applyFont="1" applyBorder="1" applyAlignment="1">
      <alignment horizontal="right"/>
    </xf>
    <xf numFmtId="4" fontId="3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4" fontId="6" fillId="0" borderId="0" xfId="0" applyNumberFormat="1" applyFont="1" applyAlignment="1">
      <alignment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1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wrapText="1"/>
    </xf>
    <xf numFmtId="4" fontId="8" fillId="0" borderId="4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/>
    </xf>
    <xf numFmtId="4" fontId="10" fillId="0" borderId="4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vertical="center" wrapText="1"/>
    </xf>
    <xf numFmtId="4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0"/>
  <sheetViews>
    <sheetView tabSelected="1" workbookViewId="0" topLeftCell="Q1">
      <selection activeCell="Q77" sqref="Q77"/>
    </sheetView>
  </sheetViews>
  <sheetFormatPr defaultColWidth="9.140625" defaultRowHeight="12.75"/>
  <cols>
    <col min="1" max="1" width="3.8515625" style="1" customWidth="1"/>
    <col min="2" max="2" width="15.7109375" style="1" customWidth="1"/>
    <col min="3" max="3" width="17.140625" style="2" customWidth="1"/>
    <col min="4" max="4" width="12.8515625" style="1" customWidth="1"/>
    <col min="5" max="5" width="12.140625" style="3" customWidth="1"/>
    <col min="6" max="9" width="0" style="1" hidden="1" customWidth="1"/>
    <col min="10" max="10" width="12.00390625" style="1" customWidth="1"/>
    <col min="11" max="11" width="11.421875" style="1" customWidth="1"/>
    <col min="12" max="12" width="12.28125" style="1" customWidth="1"/>
    <col min="13" max="13" width="11.8515625" style="1" customWidth="1"/>
    <col min="14" max="14" width="11.421875" style="1" customWidth="1"/>
    <col min="15" max="15" width="12.00390625" style="1" customWidth="1"/>
    <col min="16" max="16" width="13.00390625" style="1" customWidth="1"/>
    <col min="17" max="18" width="11.57421875" style="1" customWidth="1"/>
    <col min="19" max="19" width="12.421875" style="1" customWidth="1"/>
    <col min="20" max="20" width="12.57421875" style="1" customWidth="1"/>
    <col min="21" max="21" width="12.421875" style="1" customWidth="1"/>
    <col min="22" max="22" width="12.28125" style="1" customWidth="1"/>
    <col min="23" max="23" width="11.8515625" style="1" customWidth="1"/>
    <col min="24" max="24" width="12.28125" style="1" customWidth="1"/>
    <col min="25" max="253" width="9.140625" style="1" customWidth="1"/>
  </cols>
  <sheetData>
    <row r="1" spans="1:20" ht="12.75">
      <c r="A1" s="4"/>
      <c r="B1" s="4"/>
      <c r="H1" s="8"/>
      <c r="I1" s="7"/>
      <c r="J1" s="7"/>
      <c r="T1" s="5"/>
    </row>
    <row r="2" spans="2:24" ht="12.75">
      <c r="B2" s="9" t="s">
        <v>56</v>
      </c>
      <c r="C2" s="10"/>
      <c r="D2" s="9"/>
      <c r="H2" s="7"/>
      <c r="I2" s="7"/>
      <c r="J2" s="7"/>
      <c r="T2" s="6"/>
      <c r="V2" s="11"/>
      <c r="W2" s="5"/>
      <c r="X2" s="5"/>
    </row>
    <row r="3" spans="1:24" ht="12.75">
      <c r="A3" s="12"/>
      <c r="B3" s="13" t="s">
        <v>58</v>
      </c>
      <c r="C3" s="14"/>
      <c r="D3" s="13"/>
      <c r="E3" s="15"/>
      <c r="F3" s="13"/>
      <c r="G3" s="13"/>
      <c r="H3" s="7"/>
      <c r="I3" s="7"/>
      <c r="J3" s="7"/>
      <c r="X3" s="7"/>
    </row>
    <row r="4" spans="8:10" ht="0.75" customHeight="1">
      <c r="H4" s="7"/>
      <c r="I4" s="7"/>
      <c r="J4" s="7"/>
    </row>
    <row r="5" spans="1:24" ht="30" customHeight="1">
      <c r="A5" s="41"/>
      <c r="B5" s="42"/>
      <c r="C5" s="43" t="s">
        <v>0</v>
      </c>
      <c r="D5" s="44" t="s">
        <v>57</v>
      </c>
      <c r="E5" s="45" t="s">
        <v>1</v>
      </c>
      <c r="F5" s="46"/>
      <c r="G5" s="46"/>
      <c r="H5" s="46"/>
      <c r="I5" s="46"/>
      <c r="J5" s="47" t="s">
        <v>2</v>
      </c>
      <c r="K5" s="47" t="s">
        <v>3</v>
      </c>
      <c r="L5" s="48" t="s">
        <v>4</v>
      </c>
      <c r="M5" s="49" t="s">
        <v>5</v>
      </c>
      <c r="N5" s="49" t="s">
        <v>6</v>
      </c>
      <c r="O5" s="49" t="s">
        <v>7</v>
      </c>
      <c r="P5" s="42" t="s">
        <v>8</v>
      </c>
      <c r="Q5" s="49" t="s">
        <v>9</v>
      </c>
      <c r="R5" s="49" t="s">
        <v>10</v>
      </c>
      <c r="S5" s="49" t="s">
        <v>11</v>
      </c>
      <c r="T5" s="42" t="s">
        <v>12</v>
      </c>
      <c r="U5" s="49" t="s">
        <v>13</v>
      </c>
      <c r="V5" s="49" t="s">
        <v>14</v>
      </c>
      <c r="W5" s="49" t="s">
        <v>15</v>
      </c>
      <c r="X5" s="42" t="s">
        <v>16</v>
      </c>
    </row>
    <row r="6" spans="1:24" ht="12.75">
      <c r="A6" s="49">
        <v>1</v>
      </c>
      <c r="B6" s="50" t="s">
        <v>17</v>
      </c>
      <c r="C6" s="51" t="s">
        <v>18</v>
      </c>
      <c r="D6" s="52">
        <f aca="true" t="shared" si="0" ref="D6:D14">L6+P6+T6+X6</f>
        <v>13290</v>
      </c>
      <c r="E6" s="69">
        <v>1000</v>
      </c>
      <c r="F6" s="69"/>
      <c r="G6" s="69"/>
      <c r="H6" s="70"/>
      <c r="I6" s="70"/>
      <c r="J6" s="69">
        <v>1500</v>
      </c>
      <c r="K6" s="69">
        <v>1320</v>
      </c>
      <c r="L6" s="54">
        <f aca="true" t="shared" si="1" ref="L6:L14">E6+J6+K6</f>
        <v>3820</v>
      </c>
      <c r="M6" s="70">
        <v>1500</v>
      </c>
      <c r="N6" s="70">
        <v>1500</v>
      </c>
      <c r="O6" s="70">
        <v>1000</v>
      </c>
      <c r="P6" s="53">
        <f aca="true" t="shared" si="2" ref="P6:P14">M6+N6+O6</f>
        <v>4000</v>
      </c>
      <c r="Q6" s="70">
        <v>1500</v>
      </c>
      <c r="R6" s="70">
        <v>1500</v>
      </c>
      <c r="S6" s="70">
        <f>1000+1290</f>
        <v>2290</v>
      </c>
      <c r="T6" s="53">
        <f aca="true" t="shared" si="3" ref="T6:T14">Q6+R6+S6</f>
        <v>5290</v>
      </c>
      <c r="U6" s="70">
        <v>60</v>
      </c>
      <c r="V6" s="70">
        <v>60</v>
      </c>
      <c r="W6" s="70">
        <v>60</v>
      </c>
      <c r="X6" s="53">
        <f aca="true" t="shared" si="4" ref="X6:X14">U6+V6+W6</f>
        <v>180</v>
      </c>
    </row>
    <row r="7" spans="1:24" ht="12.75">
      <c r="A7" s="49"/>
      <c r="B7" s="50" t="s">
        <v>19</v>
      </c>
      <c r="C7" s="51" t="s">
        <v>20</v>
      </c>
      <c r="D7" s="52">
        <f t="shared" si="0"/>
        <v>390</v>
      </c>
      <c r="E7" s="69">
        <v>0</v>
      </c>
      <c r="F7" s="69"/>
      <c r="G7" s="69"/>
      <c r="H7" s="70"/>
      <c r="I7" s="70"/>
      <c r="J7" s="70">
        <v>180</v>
      </c>
      <c r="K7" s="70">
        <v>0</v>
      </c>
      <c r="L7" s="54">
        <f t="shared" si="1"/>
        <v>180</v>
      </c>
      <c r="M7" s="70">
        <v>0</v>
      </c>
      <c r="N7" s="70">
        <v>0</v>
      </c>
      <c r="O7" s="70">
        <v>0</v>
      </c>
      <c r="P7" s="53">
        <f t="shared" si="2"/>
        <v>0</v>
      </c>
      <c r="Q7" s="70">
        <v>0</v>
      </c>
      <c r="R7" s="70">
        <v>0</v>
      </c>
      <c r="S7" s="70">
        <v>210</v>
      </c>
      <c r="T7" s="53">
        <f t="shared" si="3"/>
        <v>210</v>
      </c>
      <c r="U7" s="70">
        <v>0</v>
      </c>
      <c r="V7" s="70">
        <v>0</v>
      </c>
      <c r="W7" s="70">
        <v>0</v>
      </c>
      <c r="X7" s="53">
        <f t="shared" si="4"/>
        <v>0</v>
      </c>
    </row>
    <row r="8" spans="1:24" ht="12.75">
      <c r="A8" s="41"/>
      <c r="B8" s="55"/>
      <c r="C8" s="51" t="s">
        <v>21</v>
      </c>
      <c r="D8" s="52">
        <f t="shared" si="0"/>
        <v>10300210</v>
      </c>
      <c r="E8" s="69">
        <v>744962</v>
      </c>
      <c r="F8" s="69"/>
      <c r="G8" s="69"/>
      <c r="H8" s="70"/>
      <c r="I8" s="70"/>
      <c r="J8" s="70">
        <v>827519</v>
      </c>
      <c r="K8" s="70">
        <v>827519</v>
      </c>
      <c r="L8" s="54">
        <f t="shared" si="1"/>
        <v>2400000</v>
      </c>
      <c r="M8" s="70">
        <v>800000</v>
      </c>
      <c r="N8" s="70">
        <v>800000</v>
      </c>
      <c r="O8" s="70">
        <v>800000</v>
      </c>
      <c r="P8" s="54">
        <f t="shared" si="2"/>
        <v>2400000</v>
      </c>
      <c r="Q8" s="70">
        <v>800000</v>
      </c>
      <c r="R8" s="70">
        <v>800000</v>
      </c>
      <c r="S8" s="70">
        <v>1160660</v>
      </c>
      <c r="T8" s="53">
        <f t="shared" si="3"/>
        <v>2760660</v>
      </c>
      <c r="U8" s="70">
        <f>800000+200000</f>
        <v>1000000</v>
      </c>
      <c r="V8" s="70">
        <f>800000+200000</f>
        <v>1000000</v>
      </c>
      <c r="W8" s="70">
        <f>139550+600000</f>
        <v>739550</v>
      </c>
      <c r="X8" s="54">
        <f t="shared" si="4"/>
        <v>2739550</v>
      </c>
    </row>
    <row r="9" spans="1:24" ht="12.75">
      <c r="A9" s="41"/>
      <c r="B9" s="55"/>
      <c r="C9" s="56" t="s">
        <v>22</v>
      </c>
      <c r="D9" s="52">
        <f t="shared" si="0"/>
        <v>1502190</v>
      </c>
      <c r="E9" s="69">
        <v>112682</v>
      </c>
      <c r="F9" s="69"/>
      <c r="G9" s="69"/>
      <c r="H9" s="70"/>
      <c r="I9" s="70"/>
      <c r="J9" s="70">
        <v>100000</v>
      </c>
      <c r="K9" s="70">
        <v>100000</v>
      </c>
      <c r="L9" s="54">
        <f t="shared" si="1"/>
        <v>312682</v>
      </c>
      <c r="M9" s="70">
        <v>120000</v>
      </c>
      <c r="N9" s="70">
        <v>120000</v>
      </c>
      <c r="O9" s="70">
        <v>120000</v>
      </c>
      <c r="P9" s="54">
        <f t="shared" si="2"/>
        <v>360000</v>
      </c>
      <c r="Q9" s="70">
        <v>100000</v>
      </c>
      <c r="R9" s="70">
        <v>100000</v>
      </c>
      <c r="S9" s="70">
        <v>250000</v>
      </c>
      <c r="T9" s="53">
        <f t="shared" si="3"/>
        <v>450000</v>
      </c>
      <c r="U9" s="70">
        <v>79508</v>
      </c>
      <c r="V9" s="70">
        <v>150000</v>
      </c>
      <c r="W9" s="70">
        <v>150000</v>
      </c>
      <c r="X9" s="54">
        <f t="shared" si="4"/>
        <v>379508</v>
      </c>
    </row>
    <row r="10" spans="1:24" ht="15" customHeight="1">
      <c r="A10" s="41"/>
      <c r="B10" s="55"/>
      <c r="C10" s="56" t="s">
        <v>23</v>
      </c>
      <c r="D10" s="52">
        <f t="shared" si="0"/>
        <v>1172830</v>
      </c>
      <c r="E10" s="69">
        <v>86288</v>
      </c>
      <c r="F10" s="69"/>
      <c r="G10" s="69"/>
      <c r="H10" s="70"/>
      <c r="I10" s="70"/>
      <c r="J10" s="70">
        <v>86000</v>
      </c>
      <c r="K10" s="70">
        <v>86000</v>
      </c>
      <c r="L10" s="54">
        <f t="shared" si="1"/>
        <v>258288</v>
      </c>
      <c r="M10" s="70">
        <v>111000</v>
      </c>
      <c r="N10" s="70">
        <v>111000</v>
      </c>
      <c r="O10" s="70">
        <v>110852</v>
      </c>
      <c r="P10" s="54">
        <f t="shared" si="2"/>
        <v>332852</v>
      </c>
      <c r="Q10" s="70">
        <v>65000</v>
      </c>
      <c r="R10" s="70">
        <v>65000</v>
      </c>
      <c r="S10" s="70">
        <v>202518</v>
      </c>
      <c r="T10" s="53">
        <f t="shared" si="3"/>
        <v>332518</v>
      </c>
      <c r="U10" s="70">
        <v>89172</v>
      </c>
      <c r="V10" s="70">
        <v>80000</v>
      </c>
      <c r="W10" s="70">
        <v>80000</v>
      </c>
      <c r="X10" s="54">
        <f t="shared" si="4"/>
        <v>249172</v>
      </c>
    </row>
    <row r="11" spans="1:24" ht="20.25" customHeight="1">
      <c r="A11" s="41"/>
      <c r="B11" s="55"/>
      <c r="C11" s="57" t="s">
        <v>54</v>
      </c>
      <c r="D11" s="52">
        <f t="shared" si="0"/>
        <v>1000</v>
      </c>
      <c r="E11" s="69">
        <v>0</v>
      </c>
      <c r="F11" s="69"/>
      <c r="G11" s="69"/>
      <c r="H11" s="70"/>
      <c r="I11" s="70"/>
      <c r="J11" s="70">
        <v>1000</v>
      </c>
      <c r="K11" s="70">
        <v>0</v>
      </c>
      <c r="L11" s="54">
        <f t="shared" si="1"/>
        <v>1000</v>
      </c>
      <c r="M11" s="70">
        <v>0</v>
      </c>
      <c r="N11" s="70">
        <v>0</v>
      </c>
      <c r="O11" s="70">
        <v>0</v>
      </c>
      <c r="P11" s="54">
        <f t="shared" si="2"/>
        <v>0</v>
      </c>
      <c r="Q11" s="70">
        <v>0</v>
      </c>
      <c r="R11" s="70">
        <v>0</v>
      </c>
      <c r="S11" s="70">
        <v>0</v>
      </c>
      <c r="T11" s="54">
        <f t="shared" si="3"/>
        <v>0</v>
      </c>
      <c r="U11" s="70">
        <v>0</v>
      </c>
      <c r="V11" s="70">
        <v>0</v>
      </c>
      <c r="W11" s="70">
        <v>0</v>
      </c>
      <c r="X11" s="54">
        <f t="shared" si="4"/>
        <v>0</v>
      </c>
    </row>
    <row r="12" spans="1:24" ht="24.75" customHeight="1">
      <c r="A12" s="41"/>
      <c r="B12" s="55"/>
      <c r="C12" s="57" t="s">
        <v>55</v>
      </c>
      <c r="D12" s="52">
        <f t="shared" si="0"/>
        <v>25500</v>
      </c>
      <c r="E12" s="69">
        <v>0</v>
      </c>
      <c r="F12" s="69"/>
      <c r="G12" s="69"/>
      <c r="H12" s="70"/>
      <c r="I12" s="70"/>
      <c r="J12" s="70">
        <v>500</v>
      </c>
      <c r="K12" s="70">
        <v>0</v>
      </c>
      <c r="L12" s="54">
        <f t="shared" si="1"/>
        <v>500</v>
      </c>
      <c r="M12" s="70">
        <v>0</v>
      </c>
      <c r="N12" s="70">
        <v>0</v>
      </c>
      <c r="O12" s="70">
        <v>0</v>
      </c>
      <c r="P12" s="54">
        <f t="shared" si="2"/>
        <v>0</v>
      </c>
      <c r="Q12" s="70">
        <v>0</v>
      </c>
      <c r="R12" s="70">
        <v>0</v>
      </c>
      <c r="S12" s="70">
        <v>25000</v>
      </c>
      <c r="T12" s="54">
        <f t="shared" si="3"/>
        <v>25000</v>
      </c>
      <c r="U12" s="70">
        <v>0</v>
      </c>
      <c r="V12" s="70">
        <v>0</v>
      </c>
      <c r="W12" s="70">
        <v>0</v>
      </c>
      <c r="X12" s="54">
        <f t="shared" si="4"/>
        <v>0</v>
      </c>
    </row>
    <row r="13" spans="1:24" ht="12.75">
      <c r="A13" s="41"/>
      <c r="B13" s="55"/>
      <c r="C13" s="58" t="s">
        <v>24</v>
      </c>
      <c r="D13" s="52">
        <f t="shared" si="0"/>
        <v>9000</v>
      </c>
      <c r="E13" s="69">
        <v>600</v>
      </c>
      <c r="F13" s="69"/>
      <c r="G13" s="69"/>
      <c r="H13" s="70"/>
      <c r="I13" s="70"/>
      <c r="J13" s="70">
        <v>800</v>
      </c>
      <c r="K13" s="70">
        <v>900</v>
      </c>
      <c r="L13" s="54">
        <f t="shared" si="1"/>
        <v>2300</v>
      </c>
      <c r="M13" s="70">
        <v>720</v>
      </c>
      <c r="N13" s="70">
        <v>720</v>
      </c>
      <c r="O13" s="70">
        <v>720</v>
      </c>
      <c r="P13" s="54">
        <f t="shared" si="2"/>
        <v>2160</v>
      </c>
      <c r="Q13" s="70">
        <v>912</v>
      </c>
      <c r="R13" s="70">
        <v>912</v>
      </c>
      <c r="S13" s="70">
        <v>916</v>
      </c>
      <c r="T13" s="54">
        <f t="shared" si="3"/>
        <v>2740</v>
      </c>
      <c r="U13" s="70">
        <v>600</v>
      </c>
      <c r="V13" s="70">
        <v>600</v>
      </c>
      <c r="W13" s="70">
        <v>600</v>
      </c>
      <c r="X13" s="54">
        <f t="shared" si="4"/>
        <v>1800</v>
      </c>
    </row>
    <row r="14" spans="1:24" ht="12.75">
      <c r="A14" s="41"/>
      <c r="B14" s="55"/>
      <c r="C14" s="51" t="s">
        <v>25</v>
      </c>
      <c r="D14" s="52">
        <f t="shared" si="0"/>
        <v>50000</v>
      </c>
      <c r="E14" s="69">
        <v>10000</v>
      </c>
      <c r="F14" s="69"/>
      <c r="G14" s="69"/>
      <c r="H14" s="70"/>
      <c r="I14" s="70"/>
      <c r="J14" s="70">
        <v>5000</v>
      </c>
      <c r="K14" s="70">
        <v>5000</v>
      </c>
      <c r="L14" s="59">
        <f t="shared" si="1"/>
        <v>20000</v>
      </c>
      <c r="M14" s="70">
        <v>5000</v>
      </c>
      <c r="N14" s="70">
        <v>5000</v>
      </c>
      <c r="O14" s="70">
        <v>5000</v>
      </c>
      <c r="P14" s="59">
        <f t="shared" si="2"/>
        <v>15000</v>
      </c>
      <c r="Q14" s="70">
        <v>5000</v>
      </c>
      <c r="R14" s="70">
        <v>5000</v>
      </c>
      <c r="S14" s="70">
        <v>2000</v>
      </c>
      <c r="T14" s="59">
        <f t="shared" si="3"/>
        <v>12000</v>
      </c>
      <c r="U14" s="70">
        <v>1000</v>
      </c>
      <c r="V14" s="70">
        <v>1000</v>
      </c>
      <c r="W14" s="70">
        <v>1000</v>
      </c>
      <c r="X14" s="59">
        <f t="shared" si="4"/>
        <v>3000</v>
      </c>
    </row>
    <row r="15" spans="1:24" ht="12.75">
      <c r="A15" s="41"/>
      <c r="B15" s="55"/>
      <c r="C15" s="60" t="s">
        <v>26</v>
      </c>
      <c r="D15" s="52">
        <f>D6+D7+D8+D9+D10+D11+D12+D13+D14</f>
        <v>13074410</v>
      </c>
      <c r="E15" s="71">
        <f aca="true" t="shared" si="5" ref="E15:X15">E6+E7+E8+E9+E10+E11+E12+E13+E14</f>
        <v>955532</v>
      </c>
      <c r="F15" s="71">
        <f t="shared" si="5"/>
        <v>0</v>
      </c>
      <c r="G15" s="71">
        <f t="shared" si="5"/>
        <v>0</v>
      </c>
      <c r="H15" s="71">
        <f t="shared" si="5"/>
        <v>0</v>
      </c>
      <c r="I15" s="71">
        <f t="shared" si="5"/>
        <v>0</v>
      </c>
      <c r="J15" s="71">
        <f t="shared" si="5"/>
        <v>1022499</v>
      </c>
      <c r="K15" s="71">
        <f t="shared" si="5"/>
        <v>1020739</v>
      </c>
      <c r="L15" s="52">
        <f t="shared" si="5"/>
        <v>2998770</v>
      </c>
      <c r="M15" s="71">
        <f t="shared" si="5"/>
        <v>1038220</v>
      </c>
      <c r="N15" s="71">
        <f t="shared" si="5"/>
        <v>1038220</v>
      </c>
      <c r="O15" s="71">
        <f t="shared" si="5"/>
        <v>1037572</v>
      </c>
      <c r="P15" s="52">
        <f t="shared" si="5"/>
        <v>3114012</v>
      </c>
      <c r="Q15" s="71">
        <f t="shared" si="5"/>
        <v>972412</v>
      </c>
      <c r="R15" s="71">
        <f t="shared" si="5"/>
        <v>972412</v>
      </c>
      <c r="S15" s="71">
        <f t="shared" si="5"/>
        <v>1643594</v>
      </c>
      <c r="T15" s="52">
        <f t="shared" si="5"/>
        <v>3588418</v>
      </c>
      <c r="U15" s="71">
        <f t="shared" si="5"/>
        <v>1170340</v>
      </c>
      <c r="V15" s="71">
        <f t="shared" si="5"/>
        <v>1231660</v>
      </c>
      <c r="W15" s="71">
        <f t="shared" si="5"/>
        <v>971210</v>
      </c>
      <c r="X15" s="52">
        <f t="shared" si="5"/>
        <v>3373210</v>
      </c>
    </row>
    <row r="16" spans="1:255" ht="12.75">
      <c r="A16" s="49">
        <v>2</v>
      </c>
      <c r="B16" s="50" t="s">
        <v>27</v>
      </c>
      <c r="C16" s="51" t="s">
        <v>28</v>
      </c>
      <c r="D16" s="52">
        <f aca="true" t="shared" si="6" ref="D16:D23">L16+P16+T16+X16</f>
        <v>282210</v>
      </c>
      <c r="E16" s="69">
        <v>30000</v>
      </c>
      <c r="F16" s="69"/>
      <c r="G16" s="69"/>
      <c r="H16" s="70"/>
      <c r="I16" s="70"/>
      <c r="J16" s="70">
        <v>40000</v>
      </c>
      <c r="K16" s="70">
        <v>40000</v>
      </c>
      <c r="L16" s="54">
        <f aca="true" t="shared" si="7" ref="L16:L23">E16+J16+K16</f>
        <v>110000</v>
      </c>
      <c r="M16" s="72">
        <v>20000</v>
      </c>
      <c r="N16" s="72">
        <v>20000</v>
      </c>
      <c r="O16" s="72">
        <v>20000</v>
      </c>
      <c r="P16" s="53">
        <f aca="true" t="shared" si="8" ref="P16:P23">M16+N16+O16</f>
        <v>60000</v>
      </c>
      <c r="Q16" s="72">
        <v>17000</v>
      </c>
      <c r="R16" s="72">
        <v>17000</v>
      </c>
      <c r="S16" s="72">
        <v>67210</v>
      </c>
      <c r="T16" s="53">
        <f aca="true" t="shared" si="9" ref="T16:T23">Q16+R16+S16</f>
        <v>101210</v>
      </c>
      <c r="U16" s="72">
        <v>5000</v>
      </c>
      <c r="V16" s="72">
        <v>4000</v>
      </c>
      <c r="W16" s="72">
        <v>2000</v>
      </c>
      <c r="X16" s="53">
        <f aca="true" t="shared" si="10" ref="X16:X23">U16+V16+W16</f>
        <v>11000</v>
      </c>
      <c r="IT16" s="16"/>
      <c r="IU16" s="16"/>
    </row>
    <row r="17" spans="1:24" ht="12.75">
      <c r="A17" s="41"/>
      <c r="B17" s="50" t="s">
        <v>19</v>
      </c>
      <c r="C17" s="51" t="s">
        <v>29</v>
      </c>
      <c r="D17" s="52">
        <f t="shared" si="6"/>
        <v>659400</v>
      </c>
      <c r="E17" s="69">
        <v>40000</v>
      </c>
      <c r="F17" s="69"/>
      <c r="G17" s="69"/>
      <c r="H17" s="70"/>
      <c r="I17" s="70"/>
      <c r="J17" s="70">
        <v>60000</v>
      </c>
      <c r="K17" s="70">
        <v>60000</v>
      </c>
      <c r="L17" s="54">
        <f t="shared" si="7"/>
        <v>160000</v>
      </c>
      <c r="M17" s="72">
        <v>50000</v>
      </c>
      <c r="N17" s="72">
        <v>50000</v>
      </c>
      <c r="O17" s="72">
        <v>54000</v>
      </c>
      <c r="P17" s="53">
        <f t="shared" si="8"/>
        <v>154000</v>
      </c>
      <c r="Q17" s="72">
        <v>53000</v>
      </c>
      <c r="R17" s="72">
        <v>53000</v>
      </c>
      <c r="S17" s="72">
        <f>87400+108000</f>
        <v>195400</v>
      </c>
      <c r="T17" s="53">
        <f t="shared" si="9"/>
        <v>301400</v>
      </c>
      <c r="U17" s="72">
        <f>3000+35000</f>
        <v>38000</v>
      </c>
      <c r="V17" s="72">
        <v>3000</v>
      </c>
      <c r="W17" s="72">
        <v>3000</v>
      </c>
      <c r="X17" s="53">
        <f t="shared" si="10"/>
        <v>44000</v>
      </c>
    </row>
    <row r="18" spans="1:24" ht="12.75">
      <c r="A18" s="41"/>
      <c r="B18" s="41"/>
      <c r="C18" s="51" t="s">
        <v>30</v>
      </c>
      <c r="D18" s="52">
        <f t="shared" si="6"/>
        <v>50000</v>
      </c>
      <c r="E18" s="69">
        <v>2000</v>
      </c>
      <c r="F18" s="69"/>
      <c r="G18" s="69"/>
      <c r="H18" s="70"/>
      <c r="I18" s="70"/>
      <c r="J18" s="70">
        <v>8000</v>
      </c>
      <c r="K18" s="70">
        <v>7000</v>
      </c>
      <c r="L18" s="54">
        <f t="shared" si="7"/>
        <v>17000</v>
      </c>
      <c r="M18" s="72">
        <v>5000</v>
      </c>
      <c r="N18" s="72">
        <v>5000</v>
      </c>
      <c r="O18" s="72">
        <v>5000</v>
      </c>
      <c r="P18" s="53">
        <f t="shared" si="8"/>
        <v>15000</v>
      </c>
      <c r="Q18" s="72">
        <v>5800</v>
      </c>
      <c r="R18" s="72">
        <v>5800</v>
      </c>
      <c r="S18" s="72">
        <v>5800</v>
      </c>
      <c r="T18" s="53">
        <f t="shared" si="9"/>
        <v>17400</v>
      </c>
      <c r="U18" s="72">
        <v>200</v>
      </c>
      <c r="V18" s="72">
        <v>200</v>
      </c>
      <c r="W18" s="72">
        <v>200</v>
      </c>
      <c r="X18" s="53">
        <f t="shared" si="10"/>
        <v>600</v>
      </c>
    </row>
    <row r="19" spans="1:24" ht="12.75">
      <c r="A19" s="41"/>
      <c r="B19" s="55"/>
      <c r="C19" s="51" t="s">
        <v>25</v>
      </c>
      <c r="D19" s="52">
        <f t="shared" si="6"/>
        <v>22050000</v>
      </c>
      <c r="E19" s="69">
        <v>1443333</v>
      </c>
      <c r="F19" s="69"/>
      <c r="G19" s="69"/>
      <c r="H19" s="70"/>
      <c r="I19" s="70"/>
      <c r="J19" s="70">
        <v>1912500</v>
      </c>
      <c r="K19" s="70">
        <v>2213667</v>
      </c>
      <c r="L19" s="54">
        <f t="shared" si="7"/>
        <v>5569500</v>
      </c>
      <c r="M19" s="72">
        <v>1800000</v>
      </c>
      <c r="N19" s="72">
        <v>1800000</v>
      </c>
      <c r="O19" s="72">
        <v>1317500</v>
      </c>
      <c r="P19" s="54">
        <f t="shared" si="8"/>
        <v>4917500</v>
      </c>
      <c r="Q19" s="72">
        <v>1800000</v>
      </c>
      <c r="R19" s="72">
        <v>1800000</v>
      </c>
      <c r="S19" s="72">
        <v>3467500</v>
      </c>
      <c r="T19" s="54">
        <f t="shared" si="9"/>
        <v>7067500</v>
      </c>
      <c r="U19" s="72">
        <f>499500+1000000</f>
        <v>1499500</v>
      </c>
      <c r="V19" s="72">
        <f>499500+1000000</f>
        <v>1499500</v>
      </c>
      <c r="W19" s="72">
        <f>496500+1000000</f>
        <v>1496500</v>
      </c>
      <c r="X19" s="54">
        <f t="shared" si="10"/>
        <v>4495500</v>
      </c>
    </row>
    <row r="20" spans="1:24" ht="12.75">
      <c r="A20" s="41"/>
      <c r="B20" s="55"/>
      <c r="C20" s="51" t="s">
        <v>31</v>
      </c>
      <c r="D20" s="52">
        <f t="shared" si="6"/>
        <v>320000</v>
      </c>
      <c r="E20" s="69">
        <v>20000</v>
      </c>
      <c r="F20" s="69"/>
      <c r="G20" s="69"/>
      <c r="H20" s="70"/>
      <c r="I20" s="70"/>
      <c r="J20" s="70">
        <v>20000</v>
      </c>
      <c r="K20" s="70">
        <v>20000</v>
      </c>
      <c r="L20" s="54">
        <f t="shared" si="7"/>
        <v>60000</v>
      </c>
      <c r="M20" s="72">
        <v>40000</v>
      </c>
      <c r="N20" s="72">
        <v>30000</v>
      </c>
      <c r="O20" s="72">
        <v>30000</v>
      </c>
      <c r="P20" s="54">
        <f t="shared" si="8"/>
        <v>100000</v>
      </c>
      <c r="Q20" s="72">
        <v>50000</v>
      </c>
      <c r="R20" s="72">
        <v>50000</v>
      </c>
      <c r="S20" s="72">
        <v>45000</v>
      </c>
      <c r="T20" s="54">
        <f t="shared" si="9"/>
        <v>145000</v>
      </c>
      <c r="U20" s="72">
        <v>5000</v>
      </c>
      <c r="V20" s="72">
        <v>5000</v>
      </c>
      <c r="W20" s="72">
        <v>5000</v>
      </c>
      <c r="X20" s="54">
        <f t="shared" si="10"/>
        <v>15000</v>
      </c>
    </row>
    <row r="21" spans="1:24" ht="12.75" hidden="1">
      <c r="A21" s="41"/>
      <c r="B21" s="55"/>
      <c r="C21" s="51" t="s">
        <v>32</v>
      </c>
      <c r="D21" s="52">
        <f t="shared" si="6"/>
        <v>0</v>
      </c>
      <c r="E21" s="69">
        <v>0</v>
      </c>
      <c r="F21" s="69"/>
      <c r="G21" s="69"/>
      <c r="H21" s="70"/>
      <c r="I21" s="70"/>
      <c r="J21" s="70">
        <v>0</v>
      </c>
      <c r="K21" s="70">
        <v>0</v>
      </c>
      <c r="L21" s="54">
        <f t="shared" si="7"/>
        <v>0</v>
      </c>
      <c r="M21" s="72">
        <v>0</v>
      </c>
      <c r="N21" s="72">
        <v>0</v>
      </c>
      <c r="O21" s="72">
        <v>0</v>
      </c>
      <c r="P21" s="54">
        <f t="shared" si="8"/>
        <v>0</v>
      </c>
      <c r="Q21" s="72">
        <v>0</v>
      </c>
      <c r="R21" s="72">
        <v>0</v>
      </c>
      <c r="S21" s="72">
        <v>0</v>
      </c>
      <c r="T21" s="54">
        <f t="shared" si="9"/>
        <v>0</v>
      </c>
      <c r="U21" s="72">
        <v>0</v>
      </c>
      <c r="V21" s="72">
        <v>0</v>
      </c>
      <c r="W21" s="72">
        <v>0</v>
      </c>
      <c r="X21" s="54">
        <f t="shared" si="10"/>
        <v>0</v>
      </c>
    </row>
    <row r="22" spans="1:24" ht="12.75">
      <c r="A22" s="41"/>
      <c r="B22" s="55"/>
      <c r="C22" s="51" t="s">
        <v>33</v>
      </c>
      <c r="D22" s="52">
        <f t="shared" si="6"/>
        <v>2510</v>
      </c>
      <c r="E22" s="69">
        <v>209</v>
      </c>
      <c r="F22" s="69"/>
      <c r="G22" s="69"/>
      <c r="H22" s="70"/>
      <c r="I22" s="70"/>
      <c r="J22" s="70">
        <v>200</v>
      </c>
      <c r="K22" s="70">
        <v>250</v>
      </c>
      <c r="L22" s="54">
        <f t="shared" si="7"/>
        <v>659</v>
      </c>
      <c r="M22" s="72">
        <v>201</v>
      </c>
      <c r="N22" s="72">
        <v>250</v>
      </c>
      <c r="O22" s="72">
        <v>200</v>
      </c>
      <c r="P22" s="54">
        <f t="shared" si="8"/>
        <v>651</v>
      </c>
      <c r="Q22" s="72">
        <v>200</v>
      </c>
      <c r="R22" s="72">
        <v>200</v>
      </c>
      <c r="S22" s="72">
        <v>500</v>
      </c>
      <c r="T22" s="54">
        <f t="shared" si="9"/>
        <v>900</v>
      </c>
      <c r="U22" s="72">
        <v>100</v>
      </c>
      <c r="V22" s="72">
        <v>100</v>
      </c>
      <c r="W22" s="72">
        <v>100</v>
      </c>
      <c r="X22" s="54">
        <f t="shared" si="10"/>
        <v>300</v>
      </c>
    </row>
    <row r="23" spans="1:24" ht="12.75">
      <c r="A23" s="41"/>
      <c r="B23" s="55"/>
      <c r="C23" s="51" t="s">
        <v>34</v>
      </c>
      <c r="D23" s="52">
        <f t="shared" si="6"/>
        <v>457870</v>
      </c>
      <c r="E23" s="69">
        <v>38155</v>
      </c>
      <c r="F23" s="69"/>
      <c r="G23" s="69"/>
      <c r="H23" s="70"/>
      <c r="I23" s="70"/>
      <c r="J23" s="70">
        <v>30000</v>
      </c>
      <c r="K23" s="70">
        <v>30000</v>
      </c>
      <c r="L23" s="54">
        <f t="shared" si="7"/>
        <v>98155</v>
      </c>
      <c r="M23" s="72">
        <v>30000</v>
      </c>
      <c r="N23" s="72">
        <v>30000</v>
      </c>
      <c r="O23" s="72">
        <v>27848</v>
      </c>
      <c r="P23" s="54">
        <f t="shared" si="8"/>
        <v>87848</v>
      </c>
      <c r="Q23" s="72">
        <v>52000</v>
      </c>
      <c r="R23" s="72">
        <v>52000</v>
      </c>
      <c r="S23" s="72">
        <v>52000</v>
      </c>
      <c r="T23" s="54">
        <f t="shared" si="9"/>
        <v>156000</v>
      </c>
      <c r="U23" s="72">
        <v>40000</v>
      </c>
      <c r="V23" s="72">
        <v>40000</v>
      </c>
      <c r="W23" s="72">
        <v>35867</v>
      </c>
      <c r="X23" s="54">
        <f t="shared" si="10"/>
        <v>115867</v>
      </c>
    </row>
    <row r="24" spans="1:24" ht="12.75">
      <c r="A24" s="41"/>
      <c r="B24" s="55"/>
      <c r="C24" s="60" t="s">
        <v>26</v>
      </c>
      <c r="D24" s="52">
        <f aca="true" t="shared" si="11" ref="D24:L24">D16+D17+D18+D19+D20+D22+D23</f>
        <v>23821990</v>
      </c>
      <c r="E24" s="71">
        <f t="shared" si="11"/>
        <v>1573697</v>
      </c>
      <c r="F24" s="71">
        <f t="shared" si="11"/>
        <v>0</v>
      </c>
      <c r="G24" s="71">
        <f t="shared" si="11"/>
        <v>0</v>
      </c>
      <c r="H24" s="71">
        <f t="shared" si="11"/>
        <v>0</v>
      </c>
      <c r="I24" s="71">
        <f t="shared" si="11"/>
        <v>0</v>
      </c>
      <c r="J24" s="71">
        <f t="shared" si="11"/>
        <v>2070700</v>
      </c>
      <c r="K24" s="71">
        <f t="shared" si="11"/>
        <v>2370917</v>
      </c>
      <c r="L24" s="52">
        <f t="shared" si="11"/>
        <v>6015314</v>
      </c>
      <c r="M24" s="71">
        <f aca="true" t="shared" si="12" ref="M24:X24">M16+M17+M18+M19+M20+M22+M23</f>
        <v>1945201</v>
      </c>
      <c r="N24" s="71">
        <f t="shared" si="12"/>
        <v>1935250</v>
      </c>
      <c r="O24" s="71">
        <f t="shared" si="12"/>
        <v>1454548</v>
      </c>
      <c r="P24" s="52">
        <f t="shared" si="12"/>
        <v>5334999</v>
      </c>
      <c r="Q24" s="71">
        <f t="shared" si="12"/>
        <v>1978000</v>
      </c>
      <c r="R24" s="71">
        <f t="shared" si="12"/>
        <v>1978000</v>
      </c>
      <c r="S24" s="71">
        <f t="shared" si="12"/>
        <v>3833410</v>
      </c>
      <c r="T24" s="52">
        <f t="shared" si="12"/>
        <v>7789410</v>
      </c>
      <c r="U24" s="71">
        <f t="shared" si="12"/>
        <v>1587800</v>
      </c>
      <c r="V24" s="71">
        <f t="shared" si="12"/>
        <v>1551800</v>
      </c>
      <c r="W24" s="71">
        <f t="shared" si="12"/>
        <v>1542667</v>
      </c>
      <c r="X24" s="52">
        <f t="shared" si="12"/>
        <v>4682267</v>
      </c>
    </row>
    <row r="25" spans="1:255" ht="12.75">
      <c r="A25" s="49">
        <v>3</v>
      </c>
      <c r="B25" s="50" t="s">
        <v>35</v>
      </c>
      <c r="C25" s="51" t="s">
        <v>28</v>
      </c>
      <c r="D25" s="52">
        <f aca="true" t="shared" si="13" ref="D25:D35">L25+P25+T25+X25</f>
        <v>215000</v>
      </c>
      <c r="E25" s="72">
        <v>10000</v>
      </c>
      <c r="F25" s="72"/>
      <c r="G25" s="72"/>
      <c r="H25" s="72"/>
      <c r="I25" s="72"/>
      <c r="J25" s="72">
        <v>20000</v>
      </c>
      <c r="K25" s="72">
        <v>20000</v>
      </c>
      <c r="L25" s="54">
        <f aca="true" t="shared" si="14" ref="L25:L35">E25+J25+K25</f>
        <v>50000</v>
      </c>
      <c r="M25" s="72">
        <v>15000</v>
      </c>
      <c r="N25" s="72">
        <v>10000</v>
      </c>
      <c r="O25" s="72">
        <v>10000</v>
      </c>
      <c r="P25" s="53">
        <f aca="true" t="shared" si="15" ref="P25:P35">M25+N25+O25</f>
        <v>35000</v>
      </c>
      <c r="Q25" s="72">
        <v>9000</v>
      </c>
      <c r="R25" s="72">
        <v>9000</v>
      </c>
      <c r="S25" s="72">
        <v>109000</v>
      </c>
      <c r="T25" s="53">
        <f aca="true" t="shared" si="16" ref="T25:T35">Q25+R25+S25</f>
        <v>127000</v>
      </c>
      <c r="U25" s="72">
        <v>1000</v>
      </c>
      <c r="V25" s="72">
        <v>1000</v>
      </c>
      <c r="W25" s="72">
        <v>1000</v>
      </c>
      <c r="X25" s="53">
        <f aca="true" t="shared" si="17" ref="X25:X35">U25+V25+W25</f>
        <v>3000</v>
      </c>
      <c r="IT25" s="16"/>
      <c r="IU25" s="16"/>
    </row>
    <row r="26" spans="1:24" ht="12.75">
      <c r="A26" s="49"/>
      <c r="B26" s="50" t="s">
        <v>36</v>
      </c>
      <c r="C26" s="51" t="s">
        <v>29</v>
      </c>
      <c r="D26" s="52">
        <f t="shared" si="13"/>
        <v>510000</v>
      </c>
      <c r="E26" s="72">
        <v>35000</v>
      </c>
      <c r="F26" s="72"/>
      <c r="G26" s="72"/>
      <c r="H26" s="72"/>
      <c r="I26" s="72"/>
      <c r="J26" s="72">
        <v>50000</v>
      </c>
      <c r="K26" s="72">
        <v>50000</v>
      </c>
      <c r="L26" s="54">
        <f t="shared" si="14"/>
        <v>135000</v>
      </c>
      <c r="M26" s="72">
        <v>48000</v>
      </c>
      <c r="N26" s="72">
        <v>48000</v>
      </c>
      <c r="O26" s="72">
        <v>52000</v>
      </c>
      <c r="P26" s="53">
        <f t="shared" si="15"/>
        <v>148000</v>
      </c>
      <c r="Q26" s="72">
        <v>47000</v>
      </c>
      <c r="R26" s="72">
        <v>47000</v>
      </c>
      <c r="S26" s="72">
        <v>45500</v>
      </c>
      <c r="T26" s="53">
        <f t="shared" si="16"/>
        <v>139500</v>
      </c>
      <c r="U26" s="72">
        <f>2500+80000</f>
        <v>82500</v>
      </c>
      <c r="V26" s="72">
        <v>2500</v>
      </c>
      <c r="W26" s="72">
        <v>2500</v>
      </c>
      <c r="X26" s="53">
        <f t="shared" si="17"/>
        <v>87500</v>
      </c>
    </row>
    <row r="27" spans="1:24" ht="12.75">
      <c r="A27" s="49"/>
      <c r="B27" s="61" t="s">
        <v>19</v>
      </c>
      <c r="C27" s="51" t="s">
        <v>30</v>
      </c>
      <c r="D27" s="52">
        <f t="shared" si="13"/>
        <v>62980</v>
      </c>
      <c r="E27" s="72">
        <v>7415</v>
      </c>
      <c r="F27" s="72"/>
      <c r="G27" s="72"/>
      <c r="H27" s="72"/>
      <c r="I27" s="72"/>
      <c r="J27" s="72">
        <v>8000</v>
      </c>
      <c r="K27" s="72">
        <v>7585</v>
      </c>
      <c r="L27" s="54">
        <f t="shared" si="14"/>
        <v>23000</v>
      </c>
      <c r="M27" s="72">
        <v>6000</v>
      </c>
      <c r="N27" s="72">
        <v>6000</v>
      </c>
      <c r="O27" s="72">
        <v>6000</v>
      </c>
      <c r="P27" s="53">
        <f t="shared" si="15"/>
        <v>18000</v>
      </c>
      <c r="Q27" s="72">
        <v>7100</v>
      </c>
      <c r="R27" s="72">
        <v>7100</v>
      </c>
      <c r="S27" s="72">
        <v>7180</v>
      </c>
      <c r="T27" s="53">
        <f t="shared" si="16"/>
        <v>21380</v>
      </c>
      <c r="U27" s="72">
        <v>200</v>
      </c>
      <c r="V27" s="72">
        <v>200</v>
      </c>
      <c r="W27" s="72">
        <v>200</v>
      </c>
      <c r="X27" s="53">
        <f t="shared" si="17"/>
        <v>600</v>
      </c>
    </row>
    <row r="28" spans="1:24" ht="12.75">
      <c r="A28" s="49"/>
      <c r="B28" s="61"/>
      <c r="C28" s="51" t="s">
        <v>37</v>
      </c>
      <c r="D28" s="52">
        <f t="shared" si="13"/>
        <v>431810</v>
      </c>
      <c r="E28" s="72">
        <v>35984</v>
      </c>
      <c r="F28" s="72"/>
      <c r="G28" s="72"/>
      <c r="H28" s="72"/>
      <c r="I28" s="72"/>
      <c r="J28" s="72">
        <v>60000</v>
      </c>
      <c r="K28" s="72">
        <v>60000</v>
      </c>
      <c r="L28" s="54">
        <f t="shared" si="14"/>
        <v>155984</v>
      </c>
      <c r="M28" s="72">
        <v>40000</v>
      </c>
      <c r="N28" s="72">
        <v>40000</v>
      </c>
      <c r="O28" s="72">
        <v>40000</v>
      </c>
      <c r="P28" s="53">
        <f t="shared" si="15"/>
        <v>120000</v>
      </c>
      <c r="Q28" s="72">
        <v>48000</v>
      </c>
      <c r="R28" s="72">
        <v>48000</v>
      </c>
      <c r="S28" s="72">
        <v>49826</v>
      </c>
      <c r="T28" s="53">
        <f t="shared" si="16"/>
        <v>145826</v>
      </c>
      <c r="U28" s="72">
        <v>4000</v>
      </c>
      <c r="V28" s="72">
        <v>4000</v>
      </c>
      <c r="W28" s="72">
        <v>2000</v>
      </c>
      <c r="X28" s="53">
        <f t="shared" si="17"/>
        <v>10000</v>
      </c>
    </row>
    <row r="29" spans="1:24" ht="22.5">
      <c r="A29" s="49"/>
      <c r="B29" s="61"/>
      <c r="C29" s="57" t="s">
        <v>55</v>
      </c>
      <c r="D29" s="52">
        <f t="shared" si="13"/>
        <v>25500</v>
      </c>
      <c r="E29" s="72">
        <v>0</v>
      </c>
      <c r="F29" s="72"/>
      <c r="G29" s="72"/>
      <c r="H29" s="72"/>
      <c r="I29" s="72"/>
      <c r="J29" s="72">
        <v>500</v>
      </c>
      <c r="K29" s="72">
        <v>0</v>
      </c>
      <c r="L29" s="54">
        <f t="shared" si="14"/>
        <v>500</v>
      </c>
      <c r="M29" s="72">
        <v>0</v>
      </c>
      <c r="N29" s="72">
        <v>0</v>
      </c>
      <c r="O29" s="72">
        <v>0</v>
      </c>
      <c r="P29" s="53">
        <f t="shared" si="15"/>
        <v>0</v>
      </c>
      <c r="Q29" s="72">
        <v>0</v>
      </c>
      <c r="R29" s="72">
        <v>0</v>
      </c>
      <c r="S29" s="72">
        <v>25000</v>
      </c>
      <c r="T29" s="54">
        <f t="shared" si="16"/>
        <v>25000</v>
      </c>
      <c r="U29" s="72">
        <v>0</v>
      </c>
      <c r="V29" s="72">
        <v>0</v>
      </c>
      <c r="W29" s="72">
        <v>0</v>
      </c>
      <c r="X29" s="54">
        <f t="shared" si="17"/>
        <v>0</v>
      </c>
    </row>
    <row r="30" spans="1:24" ht="12.75">
      <c r="A30" s="41"/>
      <c r="B30" s="41"/>
      <c r="C30" s="51" t="s">
        <v>38</v>
      </c>
      <c r="D30" s="52">
        <f t="shared" si="13"/>
        <v>325000</v>
      </c>
      <c r="E30" s="72">
        <v>50000</v>
      </c>
      <c r="F30" s="72"/>
      <c r="G30" s="72"/>
      <c r="H30" s="72"/>
      <c r="I30" s="72"/>
      <c r="J30" s="72">
        <v>25000</v>
      </c>
      <c r="K30" s="72">
        <v>25000</v>
      </c>
      <c r="L30" s="54">
        <f t="shared" si="14"/>
        <v>100000</v>
      </c>
      <c r="M30" s="72">
        <v>25000</v>
      </c>
      <c r="N30" s="72">
        <v>25000</v>
      </c>
      <c r="O30" s="72">
        <v>25000</v>
      </c>
      <c r="P30" s="53">
        <f t="shared" si="15"/>
        <v>75000</v>
      </c>
      <c r="Q30" s="72">
        <v>21000</v>
      </c>
      <c r="R30" s="72">
        <v>21000</v>
      </c>
      <c r="S30" s="72">
        <v>48000</v>
      </c>
      <c r="T30" s="53">
        <f t="shared" si="16"/>
        <v>90000</v>
      </c>
      <c r="U30" s="72">
        <v>20000</v>
      </c>
      <c r="V30" s="72">
        <v>20000</v>
      </c>
      <c r="W30" s="72">
        <v>20000</v>
      </c>
      <c r="X30" s="53">
        <f t="shared" si="17"/>
        <v>60000</v>
      </c>
    </row>
    <row r="31" spans="1:24" ht="12.75">
      <c r="A31" s="49"/>
      <c r="B31" s="50"/>
      <c r="C31" s="51" t="s">
        <v>25</v>
      </c>
      <c r="D31" s="52">
        <f t="shared" si="13"/>
        <v>150000</v>
      </c>
      <c r="E31" s="72">
        <v>30000</v>
      </c>
      <c r="F31" s="72"/>
      <c r="G31" s="72"/>
      <c r="H31" s="72"/>
      <c r="I31" s="72"/>
      <c r="J31" s="72">
        <v>30000</v>
      </c>
      <c r="K31" s="72">
        <v>30000</v>
      </c>
      <c r="L31" s="54">
        <f t="shared" si="14"/>
        <v>90000</v>
      </c>
      <c r="M31" s="72">
        <v>20000</v>
      </c>
      <c r="N31" s="72">
        <v>10000</v>
      </c>
      <c r="O31" s="72">
        <v>10000</v>
      </c>
      <c r="P31" s="54">
        <f t="shared" si="15"/>
        <v>40000</v>
      </c>
      <c r="Q31" s="72">
        <v>5000</v>
      </c>
      <c r="R31" s="72">
        <v>5000</v>
      </c>
      <c r="S31" s="72">
        <v>4000</v>
      </c>
      <c r="T31" s="54">
        <f t="shared" si="16"/>
        <v>14000</v>
      </c>
      <c r="U31" s="72">
        <v>2000</v>
      </c>
      <c r="V31" s="72">
        <v>2000</v>
      </c>
      <c r="W31" s="72">
        <v>2000</v>
      </c>
      <c r="X31" s="54">
        <f t="shared" si="17"/>
        <v>6000</v>
      </c>
    </row>
    <row r="32" spans="1:24" ht="12.75">
      <c r="A32" s="49"/>
      <c r="B32" s="50"/>
      <c r="C32" s="56" t="s">
        <v>39</v>
      </c>
      <c r="D32" s="52">
        <f t="shared" si="13"/>
        <v>987760</v>
      </c>
      <c r="E32" s="72">
        <v>82313</v>
      </c>
      <c r="F32" s="72"/>
      <c r="G32" s="72"/>
      <c r="H32" s="72"/>
      <c r="I32" s="72"/>
      <c r="J32" s="72">
        <v>82313</v>
      </c>
      <c r="K32" s="72">
        <v>82313</v>
      </c>
      <c r="L32" s="54">
        <f t="shared" si="14"/>
        <v>246939</v>
      </c>
      <c r="M32" s="72">
        <v>94626</v>
      </c>
      <c r="N32" s="72">
        <v>94626</v>
      </c>
      <c r="O32" s="72">
        <v>94626</v>
      </c>
      <c r="P32" s="54">
        <f t="shared" si="15"/>
        <v>283878</v>
      </c>
      <c r="Q32" s="72">
        <v>70000</v>
      </c>
      <c r="R32" s="72">
        <v>70000</v>
      </c>
      <c r="S32" s="72">
        <v>70000</v>
      </c>
      <c r="T32" s="54">
        <f t="shared" si="16"/>
        <v>210000</v>
      </c>
      <c r="U32" s="72">
        <v>82313</v>
      </c>
      <c r="V32" s="72">
        <v>82313</v>
      </c>
      <c r="W32" s="72">
        <v>82317</v>
      </c>
      <c r="X32" s="54">
        <f t="shared" si="17"/>
        <v>246943</v>
      </c>
    </row>
    <row r="33" spans="1:24" ht="12.75">
      <c r="A33" s="49"/>
      <c r="B33" s="50"/>
      <c r="C33" s="56" t="s">
        <v>24</v>
      </c>
      <c r="D33" s="52">
        <f t="shared" si="13"/>
        <v>3000</v>
      </c>
      <c r="E33" s="72">
        <v>200</v>
      </c>
      <c r="F33" s="72"/>
      <c r="G33" s="72"/>
      <c r="H33" s="72"/>
      <c r="I33" s="72"/>
      <c r="J33" s="72">
        <v>200</v>
      </c>
      <c r="K33" s="72">
        <v>200</v>
      </c>
      <c r="L33" s="54">
        <f t="shared" si="14"/>
        <v>600</v>
      </c>
      <c r="M33" s="72">
        <v>300</v>
      </c>
      <c r="N33" s="72">
        <v>300</v>
      </c>
      <c r="O33" s="72">
        <v>300</v>
      </c>
      <c r="P33" s="54">
        <f t="shared" si="15"/>
        <v>900</v>
      </c>
      <c r="Q33" s="72">
        <v>300</v>
      </c>
      <c r="R33" s="72">
        <v>300</v>
      </c>
      <c r="S33" s="72">
        <v>300</v>
      </c>
      <c r="T33" s="54">
        <f t="shared" si="16"/>
        <v>900</v>
      </c>
      <c r="U33" s="72">
        <v>200</v>
      </c>
      <c r="V33" s="72">
        <v>200</v>
      </c>
      <c r="W33" s="72">
        <v>200</v>
      </c>
      <c r="X33" s="54">
        <f t="shared" si="17"/>
        <v>600</v>
      </c>
    </row>
    <row r="34" spans="1:24" ht="12.75">
      <c r="A34" s="49"/>
      <c r="B34" s="50"/>
      <c r="C34" s="51" t="s">
        <v>31</v>
      </c>
      <c r="D34" s="52">
        <f t="shared" si="13"/>
        <v>619600</v>
      </c>
      <c r="E34" s="72">
        <v>58300</v>
      </c>
      <c r="F34" s="72"/>
      <c r="G34" s="72"/>
      <c r="H34" s="72"/>
      <c r="I34" s="72"/>
      <c r="J34" s="72">
        <v>60000</v>
      </c>
      <c r="K34" s="72">
        <v>60000</v>
      </c>
      <c r="L34" s="54">
        <f t="shared" si="14"/>
        <v>178300</v>
      </c>
      <c r="M34" s="72">
        <v>60000</v>
      </c>
      <c r="N34" s="72">
        <v>50000</v>
      </c>
      <c r="O34" s="72">
        <v>30000</v>
      </c>
      <c r="P34" s="54">
        <f t="shared" si="15"/>
        <v>140000</v>
      </c>
      <c r="Q34" s="72">
        <v>47000</v>
      </c>
      <c r="R34" s="72">
        <v>47000</v>
      </c>
      <c r="S34" s="72">
        <v>57300</v>
      </c>
      <c r="T34" s="54">
        <f t="shared" si="16"/>
        <v>151300</v>
      </c>
      <c r="U34" s="72">
        <v>50000</v>
      </c>
      <c r="V34" s="72">
        <v>50000</v>
      </c>
      <c r="W34" s="72">
        <v>50000</v>
      </c>
      <c r="X34" s="54">
        <f t="shared" si="17"/>
        <v>150000</v>
      </c>
    </row>
    <row r="35" spans="1:24" ht="12.75">
      <c r="A35" s="49"/>
      <c r="B35" s="50"/>
      <c r="C35" s="62" t="s">
        <v>40</v>
      </c>
      <c r="D35" s="52">
        <f t="shared" si="13"/>
        <v>107780</v>
      </c>
      <c r="E35" s="72">
        <v>8981</v>
      </c>
      <c r="F35" s="72"/>
      <c r="G35" s="72"/>
      <c r="H35" s="72"/>
      <c r="I35" s="72"/>
      <c r="J35" s="72">
        <v>8000</v>
      </c>
      <c r="K35" s="72">
        <v>8000</v>
      </c>
      <c r="L35" s="54">
        <f t="shared" si="14"/>
        <v>24981</v>
      </c>
      <c r="M35" s="72">
        <v>10000</v>
      </c>
      <c r="N35" s="72">
        <v>10000</v>
      </c>
      <c r="O35" s="72">
        <v>10299</v>
      </c>
      <c r="P35" s="54">
        <f t="shared" si="15"/>
        <v>30299</v>
      </c>
      <c r="Q35" s="72">
        <v>7500</v>
      </c>
      <c r="R35" s="72">
        <v>7500</v>
      </c>
      <c r="S35" s="72">
        <v>7500</v>
      </c>
      <c r="T35" s="54">
        <f t="shared" si="16"/>
        <v>22500</v>
      </c>
      <c r="U35" s="72">
        <v>10000</v>
      </c>
      <c r="V35" s="72">
        <v>10000</v>
      </c>
      <c r="W35" s="72">
        <v>10000</v>
      </c>
      <c r="X35" s="54">
        <f t="shared" si="17"/>
        <v>30000</v>
      </c>
    </row>
    <row r="36" spans="1:24" ht="12.75">
      <c r="A36" s="49"/>
      <c r="B36" s="50"/>
      <c r="C36" s="60" t="s">
        <v>26</v>
      </c>
      <c r="D36" s="52">
        <f>D25+D26+D27+D28+D29+D30+D31+D32+D33+D34+D35</f>
        <v>3438430</v>
      </c>
      <c r="E36" s="71">
        <f aca="true" t="shared" si="18" ref="E36:X36">E25+E26+E27+E28+E29+E30+E31+E32+E33+E34+E35</f>
        <v>318193</v>
      </c>
      <c r="F36" s="71">
        <f t="shared" si="18"/>
        <v>0</v>
      </c>
      <c r="G36" s="71">
        <f t="shared" si="18"/>
        <v>0</v>
      </c>
      <c r="H36" s="71">
        <f t="shared" si="18"/>
        <v>0</v>
      </c>
      <c r="I36" s="71">
        <f t="shared" si="18"/>
        <v>0</v>
      </c>
      <c r="J36" s="71">
        <f t="shared" si="18"/>
        <v>344013</v>
      </c>
      <c r="K36" s="71">
        <f t="shared" si="18"/>
        <v>343098</v>
      </c>
      <c r="L36" s="52">
        <f t="shared" si="18"/>
        <v>1005304</v>
      </c>
      <c r="M36" s="71">
        <f t="shared" si="18"/>
        <v>318926</v>
      </c>
      <c r="N36" s="71">
        <f t="shared" si="18"/>
        <v>293926</v>
      </c>
      <c r="O36" s="71">
        <f t="shared" si="18"/>
        <v>278225</v>
      </c>
      <c r="P36" s="52">
        <f t="shared" si="18"/>
        <v>891077</v>
      </c>
      <c r="Q36" s="71">
        <f t="shared" si="18"/>
        <v>261900</v>
      </c>
      <c r="R36" s="71">
        <f t="shared" si="18"/>
        <v>261900</v>
      </c>
      <c r="S36" s="71">
        <f t="shared" si="18"/>
        <v>423606</v>
      </c>
      <c r="T36" s="52">
        <f t="shared" si="18"/>
        <v>947406</v>
      </c>
      <c r="U36" s="71">
        <f t="shared" si="18"/>
        <v>252213</v>
      </c>
      <c r="V36" s="71">
        <f t="shared" si="18"/>
        <v>172213</v>
      </c>
      <c r="W36" s="71">
        <f t="shared" si="18"/>
        <v>170217</v>
      </c>
      <c r="X36" s="52">
        <f t="shared" si="18"/>
        <v>594643</v>
      </c>
    </row>
    <row r="37" spans="1:24" ht="12.75">
      <c r="A37" s="49">
        <v>4</v>
      </c>
      <c r="B37" s="50" t="s">
        <v>41</v>
      </c>
      <c r="C37" s="51" t="s">
        <v>38</v>
      </c>
      <c r="D37" s="52">
        <f>L37+P37+T37+X37</f>
        <v>2839620</v>
      </c>
      <c r="E37" s="69">
        <v>209468</v>
      </c>
      <c r="F37" s="73"/>
      <c r="G37" s="74"/>
      <c r="H37" s="75"/>
      <c r="I37" s="76"/>
      <c r="J37" s="69">
        <v>300000</v>
      </c>
      <c r="K37" s="69">
        <v>210528</v>
      </c>
      <c r="L37" s="59">
        <f>E37+J37+K37</f>
        <v>719996</v>
      </c>
      <c r="M37" s="69">
        <v>248136</v>
      </c>
      <c r="N37" s="69">
        <v>175000</v>
      </c>
      <c r="O37" s="69">
        <v>166336</v>
      </c>
      <c r="P37" s="59">
        <f>M37+N37+O37</f>
        <v>589472</v>
      </c>
      <c r="Q37" s="69">
        <v>250000</v>
      </c>
      <c r="R37" s="69">
        <v>250000</v>
      </c>
      <c r="S37" s="69">
        <v>280152</v>
      </c>
      <c r="T37" s="54">
        <f>Q37+R37+S37</f>
        <v>780152</v>
      </c>
      <c r="U37" s="69">
        <v>250000</v>
      </c>
      <c r="V37" s="69">
        <v>250000</v>
      </c>
      <c r="W37" s="69">
        <v>250000</v>
      </c>
      <c r="X37" s="54">
        <f>U37+V37+W37</f>
        <v>750000</v>
      </c>
    </row>
    <row r="38" spans="1:24" ht="12.75">
      <c r="A38" s="49"/>
      <c r="B38" s="50" t="s">
        <v>19</v>
      </c>
      <c r="C38" s="60" t="s">
        <v>26</v>
      </c>
      <c r="D38" s="52">
        <f>L38+P38+T38+X38</f>
        <v>2839620</v>
      </c>
      <c r="E38" s="77">
        <f>E37</f>
        <v>209468</v>
      </c>
      <c r="F38" s="77" t="e">
        <f>#REF!+#REF!</f>
        <v>#REF!</v>
      </c>
      <c r="G38" s="77" t="e">
        <f>#REF!+#REF!</f>
        <v>#REF!</v>
      </c>
      <c r="H38" s="77" t="e">
        <f>#REF!+#REF!</f>
        <v>#REF!</v>
      </c>
      <c r="I38" s="77" t="e">
        <f>#REF!+#REF!</f>
        <v>#REF!</v>
      </c>
      <c r="J38" s="77">
        <f aca="true" t="shared" si="19" ref="J38:X38">J37</f>
        <v>300000</v>
      </c>
      <c r="K38" s="77">
        <f t="shared" si="19"/>
        <v>210528</v>
      </c>
      <c r="L38" s="54">
        <f t="shared" si="19"/>
        <v>719996</v>
      </c>
      <c r="M38" s="77">
        <f t="shared" si="19"/>
        <v>248136</v>
      </c>
      <c r="N38" s="77">
        <f t="shared" si="19"/>
        <v>175000</v>
      </c>
      <c r="O38" s="77">
        <f t="shared" si="19"/>
        <v>166336</v>
      </c>
      <c r="P38" s="54">
        <f t="shared" si="19"/>
        <v>589472</v>
      </c>
      <c r="Q38" s="77">
        <f t="shared" si="19"/>
        <v>250000</v>
      </c>
      <c r="R38" s="77">
        <f t="shared" si="19"/>
        <v>250000</v>
      </c>
      <c r="S38" s="77">
        <f t="shared" si="19"/>
        <v>280152</v>
      </c>
      <c r="T38" s="54">
        <f t="shared" si="19"/>
        <v>780152</v>
      </c>
      <c r="U38" s="77">
        <f t="shared" si="19"/>
        <v>250000</v>
      </c>
      <c r="V38" s="77">
        <f t="shared" si="19"/>
        <v>250000</v>
      </c>
      <c r="W38" s="77">
        <f t="shared" si="19"/>
        <v>250000</v>
      </c>
      <c r="X38" s="54">
        <f t="shared" si="19"/>
        <v>750000</v>
      </c>
    </row>
    <row r="39" spans="1:24" ht="12.75">
      <c r="A39" s="49">
        <v>5</v>
      </c>
      <c r="B39" s="50" t="s">
        <v>42</v>
      </c>
      <c r="C39" s="51" t="s">
        <v>25</v>
      </c>
      <c r="D39" s="52">
        <f>L39+P39+T39+X39</f>
        <v>22050000</v>
      </c>
      <c r="E39" s="70">
        <v>1350000</v>
      </c>
      <c r="F39" s="70"/>
      <c r="G39" s="70"/>
      <c r="H39" s="70"/>
      <c r="I39" s="70"/>
      <c r="J39" s="70">
        <v>1757500</v>
      </c>
      <c r="K39" s="70">
        <v>2213000</v>
      </c>
      <c r="L39" s="59">
        <f>E39+J39+K39</f>
        <v>5320500</v>
      </c>
      <c r="M39" s="70">
        <v>1800000</v>
      </c>
      <c r="N39" s="70">
        <v>1800000</v>
      </c>
      <c r="O39" s="70">
        <v>1427500</v>
      </c>
      <c r="P39" s="53">
        <f>M39+N39+O39</f>
        <v>5027500</v>
      </c>
      <c r="Q39" s="70">
        <v>1800000</v>
      </c>
      <c r="R39" s="70">
        <v>1800000</v>
      </c>
      <c r="S39" s="70">
        <v>3606500</v>
      </c>
      <c r="T39" s="54">
        <f>Q39+R39+S39</f>
        <v>7206500</v>
      </c>
      <c r="U39" s="70">
        <f>499500+1000000</f>
        <v>1499500</v>
      </c>
      <c r="V39" s="70">
        <f>499500+1000000</f>
        <v>1499500</v>
      </c>
      <c r="W39" s="70">
        <f>496500+1000000</f>
        <v>1496500</v>
      </c>
      <c r="X39" s="54">
        <f>U39+V39+W39</f>
        <v>4495500</v>
      </c>
    </row>
    <row r="40" spans="1:24" ht="12.75">
      <c r="A40" s="49"/>
      <c r="B40" s="50" t="s">
        <v>19</v>
      </c>
      <c r="C40" s="51" t="s">
        <v>29</v>
      </c>
      <c r="D40" s="52">
        <f>L40+P40+T40+X40</f>
        <v>602720</v>
      </c>
      <c r="E40" s="70">
        <v>35000</v>
      </c>
      <c r="F40" s="70"/>
      <c r="G40" s="70"/>
      <c r="H40" s="70"/>
      <c r="I40" s="70"/>
      <c r="J40" s="70">
        <v>60000</v>
      </c>
      <c r="K40" s="70">
        <v>60000</v>
      </c>
      <c r="L40" s="59">
        <f>E40+J40+K40</f>
        <v>155000</v>
      </c>
      <c r="M40" s="70">
        <v>41000</v>
      </c>
      <c r="N40" s="70">
        <v>41000</v>
      </c>
      <c r="O40" s="70">
        <v>45000</v>
      </c>
      <c r="P40" s="53">
        <f>M40+N40+O40</f>
        <v>127000</v>
      </c>
      <c r="Q40" s="70">
        <v>41000</v>
      </c>
      <c r="R40" s="70">
        <v>41000</v>
      </c>
      <c r="S40" s="70">
        <f>86720+108000</f>
        <v>194720</v>
      </c>
      <c r="T40" s="54">
        <f>Q40+R40+S40</f>
        <v>276720</v>
      </c>
      <c r="U40" s="70">
        <f>3000+35000</f>
        <v>38000</v>
      </c>
      <c r="V40" s="70">
        <v>3000</v>
      </c>
      <c r="W40" s="70">
        <v>3000</v>
      </c>
      <c r="X40" s="54">
        <f>U40+V40+W40</f>
        <v>44000</v>
      </c>
    </row>
    <row r="41" spans="1:253" s="9" customFormat="1" ht="12.75">
      <c r="A41" s="42"/>
      <c r="B41" s="50"/>
      <c r="C41" s="60" t="s">
        <v>26</v>
      </c>
      <c r="D41" s="54">
        <f>D39+D40</f>
        <v>22652720</v>
      </c>
      <c r="E41" s="77">
        <f>E39+E40</f>
        <v>1385000</v>
      </c>
      <c r="F41" s="77"/>
      <c r="G41" s="77"/>
      <c r="H41" s="77"/>
      <c r="I41" s="77"/>
      <c r="J41" s="77">
        <f>J39+J40</f>
        <v>1817500</v>
      </c>
      <c r="K41" s="77">
        <f>K39+K40</f>
        <v>2273000</v>
      </c>
      <c r="L41" s="59">
        <f>E41+J41+K41</f>
        <v>5475500</v>
      </c>
      <c r="M41" s="77">
        <f>M39+M40</f>
        <v>1841000</v>
      </c>
      <c r="N41" s="77">
        <f>N39+N40</f>
        <v>1841000</v>
      </c>
      <c r="O41" s="77">
        <f>O39+O40</f>
        <v>1472500</v>
      </c>
      <c r="P41" s="54">
        <f>M41+N41+O41</f>
        <v>5154500</v>
      </c>
      <c r="Q41" s="77">
        <f>Q39+Q40</f>
        <v>1841000</v>
      </c>
      <c r="R41" s="77">
        <f>R39+R40</f>
        <v>1841000</v>
      </c>
      <c r="S41" s="77">
        <f>S39+S40</f>
        <v>3801220</v>
      </c>
      <c r="T41" s="54">
        <f>Q41+R41+S41</f>
        <v>7483220</v>
      </c>
      <c r="U41" s="77">
        <f>U39+U40</f>
        <v>1537500</v>
      </c>
      <c r="V41" s="77">
        <f>V39+V40</f>
        <v>1502500</v>
      </c>
      <c r="W41" s="77">
        <f>W39+W40</f>
        <v>1499500</v>
      </c>
      <c r="X41" s="54">
        <f>U41+V41+W41</f>
        <v>4539500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4" ht="13.5" customHeight="1">
      <c r="A42" s="49">
        <v>6</v>
      </c>
      <c r="B42" s="42" t="s">
        <v>43</v>
      </c>
      <c r="C42" s="51" t="s">
        <v>24</v>
      </c>
      <c r="D42" s="52">
        <f aca="true" t="shared" si="20" ref="D42:D47">L42+P42+T42+X42</f>
        <v>5000</v>
      </c>
      <c r="E42" s="70">
        <v>600</v>
      </c>
      <c r="F42" s="78"/>
      <c r="G42" s="79"/>
      <c r="H42" s="79"/>
      <c r="I42" s="79"/>
      <c r="J42" s="79">
        <v>300</v>
      </c>
      <c r="K42" s="79">
        <v>400</v>
      </c>
      <c r="L42" s="54">
        <f>E42+J42+K42</f>
        <v>1300</v>
      </c>
      <c r="M42" s="70">
        <v>400</v>
      </c>
      <c r="N42" s="70">
        <v>400</v>
      </c>
      <c r="O42" s="70">
        <v>400</v>
      </c>
      <c r="P42" s="54">
        <f>M42+N42+O42</f>
        <v>1200</v>
      </c>
      <c r="Q42" s="70">
        <v>200</v>
      </c>
      <c r="R42" s="70">
        <v>200</v>
      </c>
      <c r="S42" s="70">
        <v>300</v>
      </c>
      <c r="T42" s="54">
        <f>Q42+R42+S42</f>
        <v>700</v>
      </c>
      <c r="U42" s="70">
        <v>600</v>
      </c>
      <c r="V42" s="70">
        <v>600</v>
      </c>
      <c r="W42" s="70">
        <v>600</v>
      </c>
      <c r="X42" s="54">
        <f>U42+V42+W42</f>
        <v>1800</v>
      </c>
    </row>
    <row r="43" spans="1:24" ht="11.25" customHeight="1">
      <c r="A43" s="49"/>
      <c r="B43" s="42" t="s">
        <v>44</v>
      </c>
      <c r="C43" s="60" t="s">
        <v>26</v>
      </c>
      <c r="D43" s="52">
        <f t="shared" si="20"/>
        <v>5000</v>
      </c>
      <c r="E43" s="77">
        <f>E42</f>
        <v>600</v>
      </c>
      <c r="F43" s="77" t="e">
        <f>#REF!+#REF!</f>
        <v>#REF!</v>
      </c>
      <c r="G43" s="77" t="e">
        <f>#REF!+#REF!</f>
        <v>#REF!</v>
      </c>
      <c r="H43" s="77" t="e">
        <f>#REF!+#REF!</f>
        <v>#REF!</v>
      </c>
      <c r="I43" s="77" t="e">
        <f>#REF!+#REF!</f>
        <v>#REF!</v>
      </c>
      <c r="J43" s="77">
        <f aca="true" t="shared" si="21" ref="J43:X43">J42</f>
        <v>300</v>
      </c>
      <c r="K43" s="77">
        <f t="shared" si="21"/>
        <v>400</v>
      </c>
      <c r="L43" s="54">
        <f t="shared" si="21"/>
        <v>1300</v>
      </c>
      <c r="M43" s="77">
        <f t="shared" si="21"/>
        <v>400</v>
      </c>
      <c r="N43" s="77">
        <f t="shared" si="21"/>
        <v>400</v>
      </c>
      <c r="O43" s="77">
        <f t="shared" si="21"/>
        <v>400</v>
      </c>
      <c r="P43" s="54">
        <f t="shared" si="21"/>
        <v>1200</v>
      </c>
      <c r="Q43" s="77">
        <f t="shared" si="21"/>
        <v>200</v>
      </c>
      <c r="R43" s="77">
        <f t="shared" si="21"/>
        <v>200</v>
      </c>
      <c r="S43" s="77">
        <f t="shared" si="21"/>
        <v>300</v>
      </c>
      <c r="T43" s="54">
        <f t="shared" si="21"/>
        <v>700</v>
      </c>
      <c r="U43" s="77">
        <f t="shared" si="21"/>
        <v>600</v>
      </c>
      <c r="V43" s="77">
        <f t="shared" si="21"/>
        <v>600</v>
      </c>
      <c r="W43" s="77">
        <f t="shared" si="21"/>
        <v>600</v>
      </c>
      <c r="X43" s="54">
        <f t="shared" si="21"/>
        <v>1800</v>
      </c>
    </row>
    <row r="44" spans="1:24" ht="12" customHeight="1">
      <c r="A44" s="49">
        <v>7</v>
      </c>
      <c r="B44" s="42" t="s">
        <v>45</v>
      </c>
      <c r="C44" s="51" t="s">
        <v>29</v>
      </c>
      <c r="D44" s="52">
        <f t="shared" si="20"/>
        <v>236400</v>
      </c>
      <c r="E44" s="70">
        <v>12476</v>
      </c>
      <c r="F44" s="80"/>
      <c r="G44" s="81"/>
      <c r="H44" s="81"/>
      <c r="I44" s="81"/>
      <c r="J44" s="79">
        <v>30000</v>
      </c>
      <c r="K44" s="79">
        <v>22940</v>
      </c>
      <c r="L44" s="54">
        <f>E44+J44+K44</f>
        <v>65416</v>
      </c>
      <c r="M44" s="70">
        <v>13000</v>
      </c>
      <c r="N44" s="70">
        <v>13000</v>
      </c>
      <c r="O44" s="70">
        <v>17600</v>
      </c>
      <c r="P44" s="53">
        <f>M44+N44+O44</f>
        <v>43600</v>
      </c>
      <c r="Q44" s="70">
        <v>13000</v>
      </c>
      <c r="R44" s="70">
        <v>13000</v>
      </c>
      <c r="S44" s="70">
        <v>48364</v>
      </c>
      <c r="T44" s="54">
        <f>Q44+R44+S44</f>
        <v>74364</v>
      </c>
      <c r="U44" s="70">
        <f>1006+50000</f>
        <v>51006</v>
      </c>
      <c r="V44" s="70">
        <v>1006</v>
      </c>
      <c r="W44" s="70">
        <v>1008</v>
      </c>
      <c r="X44" s="54">
        <f>U44+V44+W44</f>
        <v>53020</v>
      </c>
    </row>
    <row r="45" spans="1:24" ht="14.25" customHeight="1">
      <c r="A45" s="49"/>
      <c r="B45" s="42" t="s">
        <v>46</v>
      </c>
      <c r="C45" s="51" t="s">
        <v>28</v>
      </c>
      <c r="D45" s="64">
        <f t="shared" si="20"/>
        <v>250000</v>
      </c>
      <c r="E45" s="79">
        <v>5600</v>
      </c>
      <c r="F45" s="80"/>
      <c r="G45" s="81"/>
      <c r="H45" s="81"/>
      <c r="I45" s="81"/>
      <c r="J45" s="79">
        <v>10000</v>
      </c>
      <c r="K45" s="79">
        <v>10000</v>
      </c>
      <c r="L45" s="54">
        <f>E45+J45+K45</f>
        <v>25600</v>
      </c>
      <c r="M45" s="70">
        <v>26000</v>
      </c>
      <c r="N45" s="70">
        <v>26000</v>
      </c>
      <c r="O45" s="70">
        <v>27400</v>
      </c>
      <c r="P45" s="53">
        <f>M45+N45+O45</f>
        <v>79400</v>
      </c>
      <c r="Q45" s="70">
        <v>28000</v>
      </c>
      <c r="R45" s="70">
        <v>28000</v>
      </c>
      <c r="S45" s="70">
        <v>78000</v>
      </c>
      <c r="T45" s="54">
        <f>Q45+R45+S45</f>
        <v>134000</v>
      </c>
      <c r="U45" s="70">
        <v>5000</v>
      </c>
      <c r="V45" s="70">
        <v>4000</v>
      </c>
      <c r="W45" s="70">
        <v>2000</v>
      </c>
      <c r="X45" s="54">
        <f>U45+V45+W45</f>
        <v>11000</v>
      </c>
    </row>
    <row r="46" spans="1:24" ht="11.25" customHeight="1">
      <c r="A46" s="49"/>
      <c r="B46" s="42"/>
      <c r="C46" s="58" t="s">
        <v>24</v>
      </c>
      <c r="D46" s="52">
        <f t="shared" si="20"/>
        <v>1000</v>
      </c>
      <c r="E46" s="79">
        <v>100</v>
      </c>
      <c r="F46" s="80"/>
      <c r="G46" s="81"/>
      <c r="H46" s="81"/>
      <c r="I46" s="81"/>
      <c r="J46" s="79">
        <v>100</v>
      </c>
      <c r="K46" s="79">
        <v>100</v>
      </c>
      <c r="L46" s="54">
        <f>E46+J46+K46</f>
        <v>300</v>
      </c>
      <c r="M46" s="70">
        <v>80</v>
      </c>
      <c r="N46" s="70">
        <v>80</v>
      </c>
      <c r="O46" s="70">
        <v>80</v>
      </c>
      <c r="P46" s="53">
        <f>M46+N46+O46</f>
        <v>240</v>
      </c>
      <c r="Q46" s="70">
        <v>50</v>
      </c>
      <c r="R46" s="70">
        <v>50</v>
      </c>
      <c r="S46" s="70">
        <v>60</v>
      </c>
      <c r="T46" s="53">
        <f>Q46+R46+S46</f>
        <v>160</v>
      </c>
      <c r="U46" s="70">
        <v>100</v>
      </c>
      <c r="V46" s="70">
        <v>100</v>
      </c>
      <c r="W46" s="70">
        <v>100</v>
      </c>
      <c r="X46" s="53">
        <f>U46+V46+W46</f>
        <v>300</v>
      </c>
    </row>
    <row r="47" spans="1:24" ht="18" customHeight="1">
      <c r="A47" s="49"/>
      <c r="B47" s="42"/>
      <c r="C47" s="65" t="s">
        <v>53</v>
      </c>
      <c r="D47" s="52">
        <f t="shared" si="20"/>
        <v>451000</v>
      </c>
      <c r="E47" s="79">
        <v>0</v>
      </c>
      <c r="F47" s="80"/>
      <c r="G47" s="81"/>
      <c r="H47" s="81"/>
      <c r="I47" s="81"/>
      <c r="J47" s="79">
        <v>1000</v>
      </c>
      <c r="K47" s="79">
        <v>0</v>
      </c>
      <c r="L47" s="54">
        <f>E47+J47+K47</f>
        <v>1000</v>
      </c>
      <c r="M47" s="70">
        <v>0</v>
      </c>
      <c r="N47" s="70">
        <v>0</v>
      </c>
      <c r="O47" s="70">
        <v>0</v>
      </c>
      <c r="P47" s="53">
        <f>M47+N47+O47</f>
        <v>0</v>
      </c>
      <c r="Q47" s="70">
        <v>0</v>
      </c>
      <c r="R47" s="70">
        <v>0</v>
      </c>
      <c r="S47" s="70">
        <v>450000</v>
      </c>
      <c r="T47" s="54">
        <f>Q47+R47+S47</f>
        <v>450000</v>
      </c>
      <c r="U47" s="70">
        <v>0</v>
      </c>
      <c r="V47" s="70">
        <v>0</v>
      </c>
      <c r="W47" s="70">
        <v>0</v>
      </c>
      <c r="X47" s="54">
        <f>U47+V47+W47</f>
        <v>0</v>
      </c>
    </row>
    <row r="48" spans="1:49" ht="12.75">
      <c r="A48" s="49"/>
      <c r="B48" s="42"/>
      <c r="C48" s="60" t="s">
        <v>26</v>
      </c>
      <c r="D48" s="54">
        <f>D44+D45+D46+D47</f>
        <v>938400</v>
      </c>
      <c r="E48" s="77">
        <f aca="true" t="shared" si="22" ref="E48:X48">E44+E45+E46+E47</f>
        <v>18176</v>
      </c>
      <c r="F48" s="77">
        <f t="shared" si="22"/>
        <v>0</v>
      </c>
      <c r="G48" s="77">
        <f t="shared" si="22"/>
        <v>0</v>
      </c>
      <c r="H48" s="77">
        <f t="shared" si="22"/>
        <v>0</v>
      </c>
      <c r="I48" s="77">
        <f t="shared" si="22"/>
        <v>0</v>
      </c>
      <c r="J48" s="77">
        <f t="shared" si="22"/>
        <v>41100</v>
      </c>
      <c r="K48" s="77">
        <f t="shared" si="22"/>
        <v>33040</v>
      </c>
      <c r="L48" s="54">
        <f t="shared" si="22"/>
        <v>92316</v>
      </c>
      <c r="M48" s="77">
        <f t="shared" si="22"/>
        <v>39080</v>
      </c>
      <c r="N48" s="77">
        <f t="shared" si="22"/>
        <v>39080</v>
      </c>
      <c r="O48" s="77">
        <f t="shared" si="22"/>
        <v>45080</v>
      </c>
      <c r="P48" s="54">
        <f t="shared" si="22"/>
        <v>123240</v>
      </c>
      <c r="Q48" s="77">
        <f t="shared" si="22"/>
        <v>41050</v>
      </c>
      <c r="R48" s="77">
        <f t="shared" si="22"/>
        <v>41050</v>
      </c>
      <c r="S48" s="77">
        <f t="shared" si="22"/>
        <v>576424</v>
      </c>
      <c r="T48" s="54">
        <f t="shared" si="22"/>
        <v>658524</v>
      </c>
      <c r="U48" s="77">
        <f t="shared" si="22"/>
        <v>56106</v>
      </c>
      <c r="V48" s="77">
        <f t="shared" si="22"/>
        <v>5106</v>
      </c>
      <c r="W48" s="77">
        <f t="shared" si="22"/>
        <v>3108</v>
      </c>
      <c r="X48" s="54">
        <f t="shared" si="22"/>
        <v>64320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24" ht="12.75" hidden="1">
      <c r="A49" s="49"/>
      <c r="B49" s="49" t="s">
        <v>47</v>
      </c>
      <c r="C49" s="66"/>
      <c r="D49" s="54"/>
      <c r="E49" s="76"/>
      <c r="F49" s="82"/>
      <c r="G49" s="76"/>
      <c r="H49" s="76"/>
      <c r="I49" s="76"/>
      <c r="J49" s="76"/>
      <c r="K49" s="76"/>
      <c r="L49" s="63"/>
      <c r="M49" s="76"/>
      <c r="N49" s="76"/>
      <c r="O49" s="76"/>
      <c r="P49" s="84"/>
      <c r="Q49" s="76"/>
      <c r="R49" s="76"/>
      <c r="S49" s="76"/>
      <c r="T49" s="84"/>
      <c r="U49" s="76"/>
      <c r="V49" s="76"/>
      <c r="W49" s="76"/>
      <c r="X49" s="84"/>
    </row>
    <row r="50" spans="1:24" ht="12.75">
      <c r="A50" s="49">
        <v>8</v>
      </c>
      <c r="B50" s="42" t="s">
        <v>48</v>
      </c>
      <c r="C50" s="66" t="s">
        <v>49</v>
      </c>
      <c r="D50" s="52">
        <f>L50+P50+T50+X50</f>
        <v>0</v>
      </c>
      <c r="E50" s="70">
        <v>0</v>
      </c>
      <c r="F50" s="70"/>
      <c r="G50" s="70"/>
      <c r="H50" s="70"/>
      <c r="I50" s="70"/>
      <c r="J50" s="70">
        <v>0</v>
      </c>
      <c r="K50" s="70">
        <v>0</v>
      </c>
      <c r="L50" s="54">
        <f>E50+J50+K50</f>
        <v>0</v>
      </c>
      <c r="M50" s="70">
        <v>0</v>
      </c>
      <c r="N50" s="70">
        <v>0</v>
      </c>
      <c r="O50" s="70">
        <v>0</v>
      </c>
      <c r="P50" s="54">
        <f>M50+N50+O50</f>
        <v>0</v>
      </c>
      <c r="Q50" s="70">
        <v>0</v>
      </c>
      <c r="R50" s="70">
        <v>0</v>
      </c>
      <c r="S50" s="70">
        <v>0</v>
      </c>
      <c r="T50" s="54">
        <f>Q50+R50+S50</f>
        <v>0</v>
      </c>
      <c r="U50" s="70">
        <v>0</v>
      </c>
      <c r="V50" s="70">
        <v>0</v>
      </c>
      <c r="W50" s="70">
        <v>0</v>
      </c>
      <c r="X50" s="54">
        <f>U50+V50+W50</f>
        <v>0</v>
      </c>
    </row>
    <row r="51" spans="1:24" ht="12.75">
      <c r="A51" s="49"/>
      <c r="B51" s="49"/>
      <c r="C51" s="60" t="s">
        <v>26</v>
      </c>
      <c r="D51" s="54">
        <f aca="true" t="shared" si="23" ref="D51:X51">D50</f>
        <v>0</v>
      </c>
      <c r="E51" s="77">
        <f t="shared" si="23"/>
        <v>0</v>
      </c>
      <c r="F51" s="77">
        <f t="shared" si="23"/>
        <v>0</v>
      </c>
      <c r="G51" s="77">
        <f t="shared" si="23"/>
        <v>0</v>
      </c>
      <c r="H51" s="77">
        <f t="shared" si="23"/>
        <v>0</v>
      </c>
      <c r="I51" s="77">
        <f t="shared" si="23"/>
        <v>0</v>
      </c>
      <c r="J51" s="77">
        <f t="shared" si="23"/>
        <v>0</v>
      </c>
      <c r="K51" s="77">
        <f t="shared" si="23"/>
        <v>0</v>
      </c>
      <c r="L51" s="54">
        <f t="shared" si="23"/>
        <v>0</v>
      </c>
      <c r="M51" s="70">
        <f t="shared" si="23"/>
        <v>0</v>
      </c>
      <c r="N51" s="70">
        <f t="shared" si="23"/>
        <v>0</v>
      </c>
      <c r="O51" s="70">
        <f t="shared" si="23"/>
        <v>0</v>
      </c>
      <c r="P51" s="53">
        <f t="shared" si="23"/>
        <v>0</v>
      </c>
      <c r="Q51" s="70">
        <f t="shared" si="23"/>
        <v>0</v>
      </c>
      <c r="R51" s="70">
        <f t="shared" si="23"/>
        <v>0</v>
      </c>
      <c r="S51" s="70">
        <f t="shared" si="23"/>
        <v>0</v>
      </c>
      <c r="T51" s="53">
        <f t="shared" si="23"/>
        <v>0</v>
      </c>
      <c r="U51" s="70">
        <f t="shared" si="23"/>
        <v>0</v>
      </c>
      <c r="V51" s="70">
        <f t="shared" si="23"/>
        <v>0</v>
      </c>
      <c r="W51" s="70">
        <f t="shared" si="23"/>
        <v>0</v>
      </c>
      <c r="X51" s="53">
        <f t="shared" si="23"/>
        <v>0</v>
      </c>
    </row>
    <row r="52" spans="1:24" ht="12.75">
      <c r="A52" s="42"/>
      <c r="B52" s="67" t="s">
        <v>50</v>
      </c>
      <c r="C52" s="68"/>
      <c r="D52" s="59">
        <f aca="true" t="shared" si="24" ref="D52:X52">D15+D24+D36+D38+D41+D43+D48+D51</f>
        <v>66770570</v>
      </c>
      <c r="E52" s="83">
        <f t="shared" si="24"/>
        <v>4460666</v>
      </c>
      <c r="F52" s="83" t="e">
        <f t="shared" si="24"/>
        <v>#REF!</v>
      </c>
      <c r="G52" s="83" t="e">
        <f t="shared" si="24"/>
        <v>#REF!</v>
      </c>
      <c r="H52" s="83" t="e">
        <f t="shared" si="24"/>
        <v>#REF!</v>
      </c>
      <c r="I52" s="83" t="e">
        <f t="shared" si="24"/>
        <v>#REF!</v>
      </c>
      <c r="J52" s="83">
        <f t="shared" si="24"/>
        <v>5596112</v>
      </c>
      <c r="K52" s="83">
        <f t="shared" si="24"/>
        <v>6251722</v>
      </c>
      <c r="L52" s="59">
        <f t="shared" si="24"/>
        <v>16308500</v>
      </c>
      <c r="M52" s="83">
        <f t="shared" si="24"/>
        <v>5430963</v>
      </c>
      <c r="N52" s="83">
        <f t="shared" si="24"/>
        <v>5322876</v>
      </c>
      <c r="O52" s="83">
        <f t="shared" si="24"/>
        <v>4454661</v>
      </c>
      <c r="P52" s="59">
        <f t="shared" si="24"/>
        <v>15208500</v>
      </c>
      <c r="Q52" s="83">
        <f t="shared" si="24"/>
        <v>5344562</v>
      </c>
      <c r="R52" s="83">
        <f t="shared" si="24"/>
        <v>5344562</v>
      </c>
      <c r="S52" s="83">
        <f t="shared" si="24"/>
        <v>10558706</v>
      </c>
      <c r="T52" s="59">
        <f t="shared" si="24"/>
        <v>21247830</v>
      </c>
      <c r="U52" s="83">
        <f t="shared" si="24"/>
        <v>4854559</v>
      </c>
      <c r="V52" s="83">
        <f t="shared" si="24"/>
        <v>4713879</v>
      </c>
      <c r="W52" s="83">
        <f t="shared" si="24"/>
        <v>4437302</v>
      </c>
      <c r="X52" s="59">
        <f t="shared" si="24"/>
        <v>14005740</v>
      </c>
    </row>
    <row r="54" spans="1:8" ht="12.75">
      <c r="A54" s="17"/>
      <c r="B54" s="5"/>
      <c r="C54" s="18"/>
      <c r="D54" s="21"/>
      <c r="E54" s="19"/>
      <c r="F54" s="22"/>
      <c r="G54" s="19"/>
      <c r="H54" s="23"/>
    </row>
    <row r="55" spans="1:8" ht="12.75">
      <c r="A55" s="17"/>
      <c r="B55" s="5"/>
      <c r="C55" s="18"/>
      <c r="D55" s="5"/>
      <c r="E55" s="19"/>
      <c r="F55" s="22"/>
      <c r="G55" s="19"/>
      <c r="H55" s="23"/>
    </row>
    <row r="56" spans="1:8" ht="12.75">
      <c r="A56" s="17"/>
      <c r="B56" s="5"/>
      <c r="C56" s="18"/>
      <c r="D56" s="5"/>
      <c r="E56" s="19"/>
      <c r="F56" s="22"/>
      <c r="G56" s="19"/>
      <c r="H56" s="23"/>
    </row>
    <row r="57" spans="1:8" ht="12.75">
      <c r="A57" s="17"/>
      <c r="B57" s="5"/>
      <c r="C57" s="18"/>
      <c r="D57" s="5"/>
      <c r="E57" s="19"/>
      <c r="F57" s="22"/>
      <c r="G57" s="19"/>
      <c r="H57" s="23"/>
    </row>
    <row r="58" spans="1:8" ht="12.75">
      <c r="A58" s="17"/>
      <c r="B58" s="5"/>
      <c r="C58" s="18"/>
      <c r="D58" s="5"/>
      <c r="E58" s="19"/>
      <c r="F58" s="22"/>
      <c r="G58" s="19"/>
      <c r="H58" s="23"/>
    </row>
    <row r="59" spans="1:8" ht="12.75">
      <c r="A59" s="17"/>
      <c r="B59" s="5"/>
      <c r="C59" s="18"/>
      <c r="D59" s="5"/>
      <c r="E59" s="19"/>
      <c r="F59" s="22"/>
      <c r="G59" s="19"/>
      <c r="H59" s="23"/>
    </row>
    <row r="60" spans="1:8" ht="12.75">
      <c r="A60" s="17"/>
      <c r="B60" s="5"/>
      <c r="C60" s="18"/>
      <c r="D60" s="5"/>
      <c r="E60" s="19"/>
      <c r="F60" s="22"/>
      <c r="G60" s="19"/>
      <c r="H60" s="23"/>
    </row>
    <row r="61" spans="2:11" ht="12.75">
      <c r="B61" s="24"/>
      <c r="C61" s="25"/>
      <c r="D61" s="24"/>
      <c r="E61" s="23"/>
      <c r="F61" s="26" t="s">
        <v>51</v>
      </c>
      <c r="G61" s="23">
        <v>5622.9</v>
      </c>
      <c r="H61" s="19" t="e">
        <f>#REF!+#REF!+H48+#REF!+#REF!+#REF!+#REF!+#REF!+#REF!+#REF!+#REF!</f>
        <v>#REF!</v>
      </c>
      <c r="I61" s="27" t="s">
        <v>52</v>
      </c>
      <c r="J61" s="7"/>
      <c r="K61" s="7"/>
    </row>
    <row r="62" spans="2:9" ht="12.75">
      <c r="B62" s="28"/>
      <c r="C62" s="29"/>
      <c r="D62" s="28"/>
      <c r="E62" s="30"/>
      <c r="F62" s="31"/>
      <c r="I62" s="32" t="e">
        <f>H48+#REF!+#REF!+#REF!+#REF!+#REF!+#REF!</f>
        <v>#REF!</v>
      </c>
    </row>
    <row r="63" spans="2:6" ht="12.75">
      <c r="B63" s="20"/>
      <c r="C63" s="33"/>
      <c r="D63" s="20"/>
      <c r="E63" s="34"/>
      <c r="F63" s="35"/>
    </row>
    <row r="64" spans="2:6" ht="12.75">
      <c r="B64" s="20"/>
      <c r="C64" s="33"/>
      <c r="D64" s="20"/>
      <c r="E64" s="30"/>
      <c r="F64" s="35"/>
    </row>
    <row r="65" spans="5:7" ht="12.75">
      <c r="E65" s="23"/>
      <c r="F65" s="31"/>
      <c r="G65" s="23"/>
    </row>
    <row r="66" spans="5:7" ht="12.75">
      <c r="E66" s="23"/>
      <c r="F66" s="36"/>
      <c r="G66" s="23"/>
    </row>
    <row r="67" spans="5:7" ht="12.75">
      <c r="E67" s="23"/>
      <c r="F67" s="17"/>
      <c r="G67" s="23"/>
    </row>
    <row r="69" spans="2:4" ht="12.75">
      <c r="B69" s="37"/>
      <c r="C69" s="38"/>
      <c r="D69" s="37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8" spans="2:5" ht="12.75">
      <c r="B78" s="4"/>
      <c r="C78" s="40"/>
      <c r="D78" s="4"/>
      <c r="E78" s="32"/>
    </row>
    <row r="79" ht="12.75">
      <c r="E79" s="23"/>
    </row>
    <row r="80" ht="12.75">
      <c r="E80" s="23"/>
    </row>
    <row r="82" spans="2:4" ht="12.75">
      <c r="B82" s="4"/>
      <c r="C82" s="40"/>
      <c r="D82" s="4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  <row r="90" ht="12.75">
      <c r="E90" s="32"/>
    </row>
  </sheetData>
  <printOptions/>
  <pageMargins left="0.23611111111111113" right="0.23611111111111113" top="0.5" bottom="0.19" header="0.5118055555555556" footer="0.19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2016-10-03T07:50:07Z</cp:lastPrinted>
  <dcterms:created xsi:type="dcterms:W3CDTF">2015-02-03T11:38:21Z</dcterms:created>
  <dcterms:modified xsi:type="dcterms:W3CDTF">2016-10-06T09:41:08Z</dcterms:modified>
  <cp:category/>
  <cp:version/>
  <cp:contentType/>
  <cp:contentStatus/>
</cp:coreProperties>
</file>